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Бурлакова Лидия\Desktop\Внутренние сети в закупку 19.08.2025\"/>
    </mc:Choice>
  </mc:AlternateContent>
  <xr:revisionPtr revIDLastSave="0" documentId="13_ncr:1_{244995F9-CE46-4286-B817-E57A774D28F2}" xr6:coauthVersionLast="47" xr6:coauthVersionMax="47" xr10:uidLastSave="{00000000-0000-0000-0000-000000000000}"/>
  <bookViews>
    <workbookView xWindow="28680" yWindow="-120" windowWidth="29040" windowHeight="15720" tabRatio="825" firstSheet="4" activeTab="4" xr2:uid="{00000000-000D-0000-FFFF-FFFF00000000}"/>
  </bookViews>
  <sheets>
    <sheet name="RV_DATA" sheetId="7" state="hidden" r:id="rId1"/>
    <sheet name="Расчет стоимости ресурсов" sheetId="6" state="hidden" r:id="rId2"/>
    <sheet name="Сводный расчет" sheetId="25" state="hidden" r:id="rId3"/>
    <sheet name="Расчет стоимости по КП" sheetId="30" state="hidden" r:id="rId4"/>
    <sheet name="Затратный метод 2025г" sheetId="28" r:id="rId5"/>
    <sheet name="Смета СН-2012 по гл. 1-5" sheetId="26" state="hidden" r:id="rId6"/>
  </sheets>
  <externalReferences>
    <externalReference r:id="rId7"/>
  </externalReferences>
  <definedNames>
    <definedName name="_xlnm.Print_Titles" localSheetId="1">'Расчет стоимости ресурсов'!$5:$8</definedName>
    <definedName name="_xlnm.Print_Titles" localSheetId="5">'Смета СН-2012 по гл. 1-5'!$31:$31</definedName>
    <definedName name="_xlnm.Print_Area" localSheetId="4">'Затратный метод 2025г'!$A$1:$H$52</definedName>
    <definedName name="_xlnm.Print_Area" localSheetId="1">'Расчет стоимости ресурсов'!$A$1:$H$46</definedName>
    <definedName name="_xlnm.Print_Area" localSheetId="2">'Сводный расчет'!$A$1:$E$21</definedName>
    <definedName name="_xlnm.Print_Area" localSheetId="5">'Смета СН-2012 по гл. 1-5'!$A$1:$K$3976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28" l="1"/>
  <c r="D26" i="28"/>
  <c r="F26" i="28" s="1"/>
  <c r="D25" i="28"/>
  <c r="D24" i="28"/>
  <c r="D23" i="28"/>
  <c r="D22" i="28"/>
  <c r="F22" i="28" s="1"/>
  <c r="D21" i="28"/>
  <c r="D20" i="28"/>
  <c r="D19" i="28"/>
  <c r="D18" i="28"/>
  <c r="D17" i="28"/>
  <c r="D16" i="28"/>
  <c r="D15" i="28"/>
  <c r="D14" i="28"/>
  <c r="D13" i="28"/>
  <c r="D12" i="28"/>
  <c r="F24" i="28"/>
  <c r="F23" i="28"/>
  <c r="F21" i="28"/>
  <c r="H20" i="28"/>
  <c r="H21" i="28"/>
  <c r="H22" i="28"/>
  <c r="H23" i="28"/>
  <c r="H24" i="28"/>
  <c r="H25" i="28"/>
  <c r="F25" i="28"/>
  <c r="F27" i="28"/>
  <c r="F20" i="28"/>
  <c r="H19" i="28"/>
  <c r="H18" i="28"/>
  <c r="H17" i="28"/>
  <c r="H16" i="28"/>
  <c r="H15" i="28"/>
  <c r="H14" i="28"/>
  <c r="H13" i="28"/>
  <c r="D28" i="28" l="1"/>
  <c r="G12" i="30"/>
  <c r="F12" i="30"/>
  <c r="E12" i="30"/>
  <c r="H12" i="30" l="1"/>
  <c r="I12" i="30" s="1"/>
  <c r="F15" i="28"/>
  <c r="F13" i="28"/>
  <c r="F12" i="28"/>
  <c r="F14" i="28" l="1"/>
  <c r="D14" i="25" l="1"/>
  <c r="E15" i="25" s="1"/>
  <c r="F19" i="28" l="1"/>
  <c r="F18" i="28"/>
  <c r="F17" i="28"/>
  <c r="F16" i="28"/>
  <c r="A1" i="26" l="1"/>
  <c r="A11" i="26"/>
  <c r="A19" i="26"/>
  <c r="I22" i="26"/>
  <c r="I23" i="26"/>
  <c r="I24" i="26"/>
  <c r="I25" i="26"/>
  <c r="I26" i="26"/>
  <c r="A33" i="26"/>
  <c r="A35" i="26"/>
  <c r="A37" i="26"/>
  <c r="B38" i="26"/>
  <c r="C38" i="26"/>
  <c r="D38" i="26"/>
  <c r="E38" i="26"/>
  <c r="Q38" i="26"/>
  <c r="R38" i="26"/>
  <c r="J41" i="26" s="1"/>
  <c r="S38" i="26"/>
  <c r="T38" i="26"/>
  <c r="J42" i="26" s="1"/>
  <c r="U38" i="26"/>
  <c r="V38" i="26"/>
  <c r="F39" i="26"/>
  <c r="G39" i="26"/>
  <c r="H39" i="26"/>
  <c r="I39" i="26"/>
  <c r="J39" i="26"/>
  <c r="F40" i="26"/>
  <c r="G40" i="26"/>
  <c r="H40" i="26"/>
  <c r="I40" i="26"/>
  <c r="J40" i="26"/>
  <c r="E41" i="26"/>
  <c r="E42" i="26"/>
  <c r="E43" i="26"/>
  <c r="G43" i="26"/>
  <c r="H43" i="26"/>
  <c r="K43" i="26"/>
  <c r="B45" i="26"/>
  <c r="C45" i="26"/>
  <c r="D45" i="26"/>
  <c r="E45" i="26"/>
  <c r="Q45" i="26"/>
  <c r="R45" i="26"/>
  <c r="J48" i="26" s="1"/>
  <c r="S45" i="26"/>
  <c r="T45" i="26"/>
  <c r="J49" i="26" s="1"/>
  <c r="U45" i="26"/>
  <c r="V45" i="26"/>
  <c r="F46" i="26"/>
  <c r="G46" i="26"/>
  <c r="H46" i="26"/>
  <c r="I46" i="26"/>
  <c r="J46" i="26"/>
  <c r="F47" i="26"/>
  <c r="G47" i="26"/>
  <c r="H47" i="26"/>
  <c r="I47" i="26"/>
  <c r="J47" i="26"/>
  <c r="E48" i="26"/>
  <c r="E49" i="26"/>
  <c r="E50" i="26"/>
  <c r="G50" i="26"/>
  <c r="H50" i="26"/>
  <c r="K50" i="26"/>
  <c r="B52" i="26"/>
  <c r="C52" i="26"/>
  <c r="D52" i="26"/>
  <c r="E52" i="26"/>
  <c r="Q52" i="26"/>
  <c r="R52" i="26"/>
  <c r="S52" i="26"/>
  <c r="T52" i="26"/>
  <c r="J56" i="26" s="1"/>
  <c r="U52" i="26"/>
  <c r="V52" i="26"/>
  <c r="F53" i="26"/>
  <c r="G53" i="26"/>
  <c r="H53" i="26"/>
  <c r="I53" i="26"/>
  <c r="J53" i="26"/>
  <c r="F54" i="26"/>
  <c r="G54" i="26"/>
  <c r="H54" i="26"/>
  <c r="I54" i="26"/>
  <c r="J54" i="26"/>
  <c r="E55" i="26"/>
  <c r="J55" i="26"/>
  <c r="E56" i="26"/>
  <c r="E57" i="26"/>
  <c r="G57" i="26"/>
  <c r="H57" i="26"/>
  <c r="K57" i="26"/>
  <c r="B59" i="26"/>
  <c r="C59" i="26"/>
  <c r="D59" i="26"/>
  <c r="E59" i="26"/>
  <c r="Q59" i="26"/>
  <c r="R59" i="26"/>
  <c r="J64" i="26" s="1"/>
  <c r="S59" i="26"/>
  <c r="T59" i="26"/>
  <c r="J65" i="26" s="1"/>
  <c r="U59" i="26"/>
  <c r="V59" i="26"/>
  <c r="J66" i="26" s="1"/>
  <c r="F60" i="26"/>
  <c r="G60" i="26"/>
  <c r="H60" i="26"/>
  <c r="I60" i="26"/>
  <c r="J60" i="26"/>
  <c r="F61" i="26"/>
  <c r="G61" i="26"/>
  <c r="H61" i="26"/>
  <c r="I61" i="26"/>
  <c r="J61" i="26"/>
  <c r="F62" i="26"/>
  <c r="G62" i="26"/>
  <c r="H62" i="26"/>
  <c r="I62" i="26"/>
  <c r="J62" i="26"/>
  <c r="F63" i="26"/>
  <c r="G63" i="26"/>
  <c r="H63" i="26"/>
  <c r="I63" i="26"/>
  <c r="J63" i="26"/>
  <c r="E64" i="26"/>
  <c r="E65" i="26"/>
  <c r="E66" i="26"/>
  <c r="E67" i="26"/>
  <c r="G67" i="26"/>
  <c r="H67" i="26"/>
  <c r="K67" i="26"/>
  <c r="A70" i="26"/>
  <c r="A73" i="26"/>
  <c r="C74" i="26"/>
  <c r="B75" i="26"/>
  <c r="C75" i="26"/>
  <c r="D75" i="26"/>
  <c r="E75" i="26"/>
  <c r="Q75" i="26"/>
  <c r="R75" i="26"/>
  <c r="J78" i="26" s="1"/>
  <c r="S75" i="26"/>
  <c r="T75" i="26"/>
  <c r="J79" i="26" s="1"/>
  <c r="U75" i="26"/>
  <c r="V75" i="26"/>
  <c r="F76" i="26"/>
  <c r="G76" i="26"/>
  <c r="H76" i="26"/>
  <c r="I76" i="26"/>
  <c r="J76" i="26"/>
  <c r="F77" i="26"/>
  <c r="G77" i="26"/>
  <c r="H77" i="26"/>
  <c r="I77" i="26"/>
  <c r="J77" i="26"/>
  <c r="E78" i="26"/>
  <c r="E79" i="26"/>
  <c r="E80" i="26"/>
  <c r="G80" i="26"/>
  <c r="H80" i="26"/>
  <c r="K80" i="26"/>
  <c r="B82" i="26"/>
  <c r="C82" i="26"/>
  <c r="D82" i="26"/>
  <c r="E82" i="26"/>
  <c r="Q82" i="26"/>
  <c r="R82" i="26"/>
  <c r="J86" i="26" s="1"/>
  <c r="S82" i="26"/>
  <c r="T82" i="26"/>
  <c r="J87" i="26" s="1"/>
  <c r="U82" i="26"/>
  <c r="V82" i="26"/>
  <c r="C83" i="26"/>
  <c r="F84" i="26"/>
  <c r="G84" i="26"/>
  <c r="H84" i="26"/>
  <c r="I84" i="26"/>
  <c r="J84" i="26"/>
  <c r="F85" i="26"/>
  <c r="G85" i="26"/>
  <c r="H85" i="26"/>
  <c r="I85" i="26"/>
  <c r="J85" i="26"/>
  <c r="E86" i="26"/>
  <c r="E87" i="26"/>
  <c r="E88" i="26"/>
  <c r="G88" i="26"/>
  <c r="H88" i="26"/>
  <c r="K88" i="26"/>
  <c r="B90" i="26"/>
  <c r="C90" i="26"/>
  <c r="D90" i="26"/>
  <c r="E90" i="26"/>
  <c r="Q90" i="26"/>
  <c r="R90" i="26"/>
  <c r="J95" i="26" s="1"/>
  <c r="S90" i="26"/>
  <c r="T90" i="26"/>
  <c r="J96" i="26" s="1"/>
  <c r="U90" i="26"/>
  <c r="V90" i="26"/>
  <c r="J97" i="26" s="1"/>
  <c r="F91" i="26"/>
  <c r="G91" i="26"/>
  <c r="H91" i="26"/>
  <c r="I91" i="26"/>
  <c r="J91" i="26"/>
  <c r="F92" i="26"/>
  <c r="G92" i="26"/>
  <c r="H92" i="26"/>
  <c r="I92" i="26"/>
  <c r="J92" i="26"/>
  <c r="F93" i="26"/>
  <c r="G93" i="26"/>
  <c r="H93" i="26"/>
  <c r="I93" i="26"/>
  <c r="J93" i="26"/>
  <c r="F94" i="26"/>
  <c r="G94" i="26"/>
  <c r="H94" i="26"/>
  <c r="I94" i="26"/>
  <c r="J94" i="26"/>
  <c r="E95" i="26"/>
  <c r="E96" i="26"/>
  <c r="E97" i="26"/>
  <c r="E98" i="26"/>
  <c r="G98" i="26"/>
  <c r="H98" i="26"/>
  <c r="K98" i="26"/>
  <c r="B100" i="26"/>
  <c r="C100" i="26"/>
  <c r="D100" i="26"/>
  <c r="E100" i="26"/>
  <c r="Q100" i="26"/>
  <c r="R100" i="26"/>
  <c r="J103" i="26" s="1"/>
  <c r="S100" i="26"/>
  <c r="T100" i="26"/>
  <c r="J104" i="26" s="1"/>
  <c r="U100" i="26"/>
  <c r="V100" i="26"/>
  <c r="F101" i="26"/>
  <c r="G101" i="26"/>
  <c r="H101" i="26"/>
  <c r="I101" i="26"/>
  <c r="J101" i="26"/>
  <c r="F102" i="26"/>
  <c r="G102" i="26"/>
  <c r="H102" i="26"/>
  <c r="I102" i="26"/>
  <c r="J102" i="26"/>
  <c r="E103" i="26"/>
  <c r="E104" i="26"/>
  <c r="E105" i="26"/>
  <c r="G105" i="26"/>
  <c r="H105" i="26"/>
  <c r="K105" i="26"/>
  <c r="B107" i="26"/>
  <c r="C107" i="26"/>
  <c r="D107" i="26"/>
  <c r="E107" i="26"/>
  <c r="Q107" i="26"/>
  <c r="R107" i="26"/>
  <c r="J110" i="26" s="1"/>
  <c r="S107" i="26"/>
  <c r="T107" i="26"/>
  <c r="J111" i="26" s="1"/>
  <c r="U107" i="26"/>
  <c r="V107" i="26"/>
  <c r="F108" i="26"/>
  <c r="G108" i="26"/>
  <c r="H108" i="26"/>
  <c r="I108" i="26"/>
  <c r="J108" i="26"/>
  <c r="F109" i="26"/>
  <c r="G109" i="26"/>
  <c r="H109" i="26"/>
  <c r="I109" i="26"/>
  <c r="J109" i="26"/>
  <c r="E110" i="26"/>
  <c r="E111" i="26"/>
  <c r="E112" i="26"/>
  <c r="G112" i="26"/>
  <c r="H112" i="26"/>
  <c r="K112" i="26"/>
  <c r="B114" i="26"/>
  <c r="C114" i="26"/>
  <c r="D114" i="26"/>
  <c r="E114" i="26"/>
  <c r="Q114" i="26"/>
  <c r="R114" i="26"/>
  <c r="J117" i="26" s="1"/>
  <c r="S114" i="26"/>
  <c r="T114" i="26"/>
  <c r="J118" i="26" s="1"/>
  <c r="U114" i="26"/>
  <c r="V114" i="26"/>
  <c r="F115" i="26"/>
  <c r="G115" i="26"/>
  <c r="H115" i="26"/>
  <c r="I115" i="26"/>
  <c r="J115" i="26"/>
  <c r="F116" i="26"/>
  <c r="G116" i="26"/>
  <c r="H116" i="26"/>
  <c r="I116" i="26"/>
  <c r="J116" i="26"/>
  <c r="E117" i="26"/>
  <c r="E118" i="26"/>
  <c r="E119" i="26"/>
  <c r="G119" i="26"/>
  <c r="H119" i="26"/>
  <c r="K119" i="26"/>
  <c r="B121" i="26"/>
  <c r="C121" i="26"/>
  <c r="D121" i="26"/>
  <c r="E121" i="26"/>
  <c r="Q121" i="26"/>
  <c r="R121" i="26"/>
  <c r="J127" i="26" s="1"/>
  <c r="S121" i="26"/>
  <c r="T121" i="26"/>
  <c r="J128" i="26" s="1"/>
  <c r="U121" i="26"/>
  <c r="V121" i="26"/>
  <c r="J129" i="26" s="1"/>
  <c r="C122" i="26"/>
  <c r="F123" i="26"/>
  <c r="G123" i="26"/>
  <c r="H123" i="26"/>
  <c r="I123" i="26"/>
  <c r="J123" i="26"/>
  <c r="F124" i="26"/>
  <c r="G124" i="26"/>
  <c r="H124" i="26"/>
  <c r="I124" i="26"/>
  <c r="J124" i="26"/>
  <c r="F125" i="26"/>
  <c r="G125" i="26"/>
  <c r="H125" i="26"/>
  <c r="I125" i="26"/>
  <c r="J125" i="26"/>
  <c r="F126" i="26"/>
  <c r="G126" i="26"/>
  <c r="H126" i="26"/>
  <c r="I126" i="26"/>
  <c r="J126" i="26"/>
  <c r="E127" i="26"/>
  <c r="E128" i="26"/>
  <c r="E129" i="26"/>
  <c r="E130" i="26"/>
  <c r="G130" i="26"/>
  <c r="H130" i="26"/>
  <c r="K130" i="26"/>
  <c r="B132" i="26"/>
  <c r="C132" i="26"/>
  <c r="D132" i="26"/>
  <c r="E132" i="26"/>
  <c r="Q132" i="26"/>
  <c r="R132" i="26"/>
  <c r="J135" i="26" s="1"/>
  <c r="S132" i="26"/>
  <c r="T132" i="26"/>
  <c r="J136" i="26" s="1"/>
  <c r="U132" i="26"/>
  <c r="V132" i="26"/>
  <c r="F133" i="26"/>
  <c r="G133" i="26"/>
  <c r="H133" i="26"/>
  <c r="I133" i="26"/>
  <c r="J133" i="26"/>
  <c r="F134" i="26"/>
  <c r="G134" i="26"/>
  <c r="H134" i="26"/>
  <c r="I134" i="26"/>
  <c r="J134" i="26"/>
  <c r="E135" i="26"/>
  <c r="E136" i="26"/>
  <c r="E137" i="26"/>
  <c r="G137" i="26"/>
  <c r="H137" i="26"/>
  <c r="K137" i="26"/>
  <c r="C139" i="26"/>
  <c r="B140" i="26"/>
  <c r="C140" i="26"/>
  <c r="D140" i="26"/>
  <c r="E140" i="26"/>
  <c r="Q140" i="26"/>
  <c r="R140" i="26"/>
  <c r="J143" i="26" s="1"/>
  <c r="S140" i="26"/>
  <c r="T140" i="26"/>
  <c r="J144" i="26" s="1"/>
  <c r="U140" i="26"/>
  <c r="V140" i="26"/>
  <c r="F141" i="26"/>
  <c r="G141" i="26"/>
  <c r="H141" i="26"/>
  <c r="I141" i="26"/>
  <c r="J141" i="26"/>
  <c r="F142" i="26"/>
  <c r="G142" i="26"/>
  <c r="H142" i="26"/>
  <c r="I142" i="26"/>
  <c r="J142" i="26"/>
  <c r="E143" i="26"/>
  <c r="E144" i="26"/>
  <c r="E145" i="26"/>
  <c r="G145" i="26"/>
  <c r="H145" i="26"/>
  <c r="K145" i="26"/>
  <c r="B147" i="26"/>
  <c r="C147" i="26"/>
  <c r="D147" i="26"/>
  <c r="E147" i="26"/>
  <c r="Q147" i="26"/>
  <c r="R147" i="26"/>
  <c r="J150" i="26" s="1"/>
  <c r="S147" i="26"/>
  <c r="T147" i="26"/>
  <c r="J151" i="26" s="1"/>
  <c r="U147" i="26"/>
  <c r="V147" i="26"/>
  <c r="F148" i="26"/>
  <c r="G148" i="26"/>
  <c r="H148" i="26"/>
  <c r="I148" i="26"/>
  <c r="J148" i="26"/>
  <c r="F149" i="26"/>
  <c r="G149" i="26"/>
  <c r="H149" i="26"/>
  <c r="I149" i="26"/>
  <c r="J149" i="26"/>
  <c r="E150" i="26"/>
  <c r="E151" i="26"/>
  <c r="E152" i="26"/>
  <c r="G152" i="26"/>
  <c r="H152" i="26"/>
  <c r="K152" i="26"/>
  <c r="B154" i="26"/>
  <c r="C154" i="26"/>
  <c r="D154" i="26"/>
  <c r="E154" i="26"/>
  <c r="Q154" i="26"/>
  <c r="R154" i="26"/>
  <c r="J157" i="26" s="1"/>
  <c r="S154" i="26"/>
  <c r="T154" i="26"/>
  <c r="J158" i="26" s="1"/>
  <c r="U154" i="26"/>
  <c r="V154" i="26"/>
  <c r="F155" i="26"/>
  <c r="G155" i="26"/>
  <c r="H155" i="26"/>
  <c r="I155" i="26"/>
  <c r="J155" i="26"/>
  <c r="F156" i="26"/>
  <c r="G156" i="26"/>
  <c r="H156" i="26"/>
  <c r="I156" i="26"/>
  <c r="J156" i="26"/>
  <c r="E157" i="26"/>
  <c r="E158" i="26"/>
  <c r="E159" i="26"/>
  <c r="G159" i="26"/>
  <c r="H159" i="26"/>
  <c r="K159" i="26"/>
  <c r="B161" i="26"/>
  <c r="C161" i="26"/>
  <c r="D161" i="26"/>
  <c r="E161" i="26"/>
  <c r="Q161" i="26"/>
  <c r="R161" i="26"/>
  <c r="J164" i="26" s="1"/>
  <c r="S161" i="26"/>
  <c r="T161" i="26"/>
  <c r="J165" i="26" s="1"/>
  <c r="U161" i="26"/>
  <c r="V161" i="26"/>
  <c r="F162" i="26"/>
  <c r="G162" i="26"/>
  <c r="H162" i="26"/>
  <c r="I162" i="26"/>
  <c r="J162" i="26"/>
  <c r="F163" i="26"/>
  <c r="G163" i="26"/>
  <c r="H163" i="26"/>
  <c r="I163" i="26"/>
  <c r="J163" i="26"/>
  <c r="E164" i="26"/>
  <c r="E165" i="26"/>
  <c r="E166" i="26"/>
  <c r="G166" i="26"/>
  <c r="H166" i="26"/>
  <c r="K166" i="26"/>
  <c r="B168" i="26"/>
  <c r="D168" i="26"/>
  <c r="E168" i="26"/>
  <c r="Q168" i="26"/>
  <c r="R168" i="26"/>
  <c r="J170" i="26" s="1"/>
  <c r="S168" i="26"/>
  <c r="T168" i="26"/>
  <c r="J171" i="26" s="1"/>
  <c r="U168" i="26"/>
  <c r="V168" i="26"/>
  <c r="F169" i="26"/>
  <c r="G169" i="26"/>
  <c r="H169" i="26"/>
  <c r="I169" i="26"/>
  <c r="J169" i="26"/>
  <c r="E170" i="26"/>
  <c r="E171" i="26"/>
  <c r="E172" i="26"/>
  <c r="G172" i="26"/>
  <c r="H172" i="26"/>
  <c r="K172" i="26"/>
  <c r="B174" i="26"/>
  <c r="C174" i="26"/>
  <c r="D174" i="26"/>
  <c r="E174" i="26"/>
  <c r="Q174" i="26"/>
  <c r="R174" i="26"/>
  <c r="J176" i="26" s="1"/>
  <c r="S174" i="26"/>
  <c r="T174" i="26"/>
  <c r="J177" i="26" s="1"/>
  <c r="U174" i="26"/>
  <c r="V174" i="26"/>
  <c r="F175" i="26"/>
  <c r="G175" i="26"/>
  <c r="H175" i="26"/>
  <c r="I175" i="26"/>
  <c r="J175" i="26"/>
  <c r="E176" i="26"/>
  <c r="E177" i="26"/>
  <c r="E178" i="26"/>
  <c r="G178" i="26"/>
  <c r="H178" i="26"/>
  <c r="K178" i="26"/>
  <c r="B180" i="26"/>
  <c r="C180" i="26"/>
  <c r="D180" i="26"/>
  <c r="E180" i="26"/>
  <c r="Q180" i="26"/>
  <c r="R180" i="26"/>
  <c r="J183" i="26" s="1"/>
  <c r="S180" i="26"/>
  <c r="T180" i="26"/>
  <c r="J184" i="26" s="1"/>
  <c r="U180" i="26"/>
  <c r="V180" i="26"/>
  <c r="F181" i="26"/>
  <c r="G181" i="26"/>
  <c r="H181" i="26"/>
  <c r="I181" i="26"/>
  <c r="J181" i="26"/>
  <c r="F182" i="26"/>
  <c r="G182" i="26"/>
  <c r="H182" i="26"/>
  <c r="I182" i="26"/>
  <c r="J182" i="26"/>
  <c r="E183" i="26"/>
  <c r="E184" i="26"/>
  <c r="E185" i="26"/>
  <c r="G185" i="26"/>
  <c r="H185" i="26"/>
  <c r="K185" i="26"/>
  <c r="C187" i="26"/>
  <c r="B188" i="26"/>
  <c r="C188" i="26"/>
  <c r="D188" i="26"/>
  <c r="E188" i="26"/>
  <c r="Q188" i="26"/>
  <c r="R188" i="26"/>
  <c r="J191" i="26" s="1"/>
  <c r="S188" i="26"/>
  <c r="T188" i="26"/>
  <c r="J192" i="26" s="1"/>
  <c r="U188" i="26"/>
  <c r="V188" i="26"/>
  <c r="F189" i="26"/>
  <c r="G189" i="26"/>
  <c r="H189" i="26"/>
  <c r="I189" i="26"/>
  <c r="J189" i="26"/>
  <c r="F190" i="26"/>
  <c r="G190" i="26"/>
  <c r="H190" i="26"/>
  <c r="I190" i="26"/>
  <c r="J190" i="26"/>
  <c r="E191" i="26"/>
  <c r="E192" i="26"/>
  <c r="E193" i="26"/>
  <c r="G193" i="26"/>
  <c r="H193" i="26"/>
  <c r="K193" i="26"/>
  <c r="B195" i="26"/>
  <c r="C195" i="26"/>
  <c r="D195" i="26"/>
  <c r="E195" i="26"/>
  <c r="Q195" i="26"/>
  <c r="R195" i="26"/>
  <c r="J198" i="26" s="1"/>
  <c r="S195" i="26"/>
  <c r="T195" i="26"/>
  <c r="J199" i="26" s="1"/>
  <c r="U195" i="26"/>
  <c r="V195" i="26"/>
  <c r="F196" i="26"/>
  <c r="G196" i="26"/>
  <c r="H196" i="26"/>
  <c r="I196" i="26"/>
  <c r="J196" i="26"/>
  <c r="F197" i="26"/>
  <c r="G197" i="26"/>
  <c r="H197" i="26"/>
  <c r="I197" i="26"/>
  <c r="J197" i="26"/>
  <c r="E198" i="26"/>
  <c r="E199" i="26"/>
  <c r="E200" i="26"/>
  <c r="G200" i="26"/>
  <c r="H200" i="26"/>
  <c r="K200" i="26"/>
  <c r="B202" i="26"/>
  <c r="C202" i="26"/>
  <c r="D202" i="26"/>
  <c r="E202" i="26"/>
  <c r="Q202" i="26"/>
  <c r="R202" i="26"/>
  <c r="J205" i="26" s="1"/>
  <c r="S202" i="26"/>
  <c r="T202" i="26"/>
  <c r="J206" i="26" s="1"/>
  <c r="U202" i="26"/>
  <c r="V202" i="26"/>
  <c r="F203" i="26"/>
  <c r="G203" i="26"/>
  <c r="H203" i="26"/>
  <c r="I203" i="26"/>
  <c r="J203" i="26"/>
  <c r="F204" i="26"/>
  <c r="G204" i="26"/>
  <c r="H204" i="26"/>
  <c r="I204" i="26"/>
  <c r="J204" i="26"/>
  <c r="E205" i="26"/>
  <c r="E206" i="26"/>
  <c r="E207" i="26"/>
  <c r="G207" i="26"/>
  <c r="H207" i="26"/>
  <c r="K207" i="26"/>
  <c r="B209" i="26"/>
  <c r="C209" i="26"/>
  <c r="D209" i="26"/>
  <c r="E209" i="26"/>
  <c r="Q209" i="26"/>
  <c r="R209" i="26"/>
  <c r="J212" i="26" s="1"/>
  <c r="S209" i="26"/>
  <c r="T209" i="26"/>
  <c r="J213" i="26" s="1"/>
  <c r="U209" i="26"/>
  <c r="V209" i="26"/>
  <c r="F210" i="26"/>
  <c r="G210" i="26"/>
  <c r="H210" i="26"/>
  <c r="I210" i="26"/>
  <c r="J210" i="26"/>
  <c r="F211" i="26"/>
  <c r="G211" i="26"/>
  <c r="H211" i="26"/>
  <c r="I211" i="26"/>
  <c r="J211" i="26"/>
  <c r="E212" i="26"/>
  <c r="E213" i="26"/>
  <c r="E214" i="26"/>
  <c r="G214" i="26"/>
  <c r="H214" i="26"/>
  <c r="K214" i="26"/>
  <c r="B216" i="26"/>
  <c r="C216" i="26"/>
  <c r="D216" i="26"/>
  <c r="E216" i="26"/>
  <c r="Q216" i="26"/>
  <c r="R216" i="26"/>
  <c r="J219" i="26" s="1"/>
  <c r="S216" i="26"/>
  <c r="T216" i="26"/>
  <c r="J220" i="26" s="1"/>
  <c r="U216" i="26"/>
  <c r="V216" i="26"/>
  <c r="F217" i="26"/>
  <c r="G217" i="26"/>
  <c r="H217" i="26"/>
  <c r="I217" i="26"/>
  <c r="J217" i="26"/>
  <c r="F218" i="26"/>
  <c r="G218" i="26"/>
  <c r="H218" i="26"/>
  <c r="I218" i="26"/>
  <c r="J218" i="26"/>
  <c r="E219" i="26"/>
  <c r="E220" i="26"/>
  <c r="E221" i="26"/>
  <c r="G221" i="26"/>
  <c r="H221" i="26"/>
  <c r="K221" i="26"/>
  <c r="B223" i="26"/>
  <c r="C223" i="26"/>
  <c r="D223" i="26"/>
  <c r="E223" i="26"/>
  <c r="Q223" i="26"/>
  <c r="R223" i="26"/>
  <c r="J226" i="26" s="1"/>
  <c r="S223" i="26"/>
  <c r="T223" i="26"/>
  <c r="J227" i="26" s="1"/>
  <c r="U223" i="26"/>
  <c r="V223" i="26"/>
  <c r="F224" i="26"/>
  <c r="G224" i="26"/>
  <c r="H224" i="26"/>
  <c r="I224" i="26"/>
  <c r="J224" i="26"/>
  <c r="F225" i="26"/>
  <c r="G225" i="26"/>
  <c r="H225" i="26"/>
  <c r="I225" i="26"/>
  <c r="J225" i="26"/>
  <c r="E226" i="26"/>
  <c r="E227" i="26"/>
  <c r="E228" i="26"/>
  <c r="G228" i="26"/>
  <c r="H228" i="26"/>
  <c r="K228" i="26"/>
  <c r="B230" i="26"/>
  <c r="C230" i="26"/>
  <c r="D230" i="26"/>
  <c r="E230" i="26"/>
  <c r="Q230" i="26"/>
  <c r="R230" i="26"/>
  <c r="J233" i="26" s="1"/>
  <c r="S230" i="26"/>
  <c r="T230" i="26"/>
  <c r="J234" i="26" s="1"/>
  <c r="U230" i="26"/>
  <c r="V230" i="26"/>
  <c r="F231" i="26"/>
  <c r="G231" i="26"/>
  <c r="H231" i="26"/>
  <c r="I231" i="26"/>
  <c r="J231" i="26"/>
  <c r="F232" i="26"/>
  <c r="G232" i="26"/>
  <c r="H232" i="26"/>
  <c r="I232" i="26"/>
  <c r="J232" i="26"/>
  <c r="E233" i="26"/>
  <c r="E234" i="26"/>
  <c r="E235" i="26"/>
  <c r="G235" i="26"/>
  <c r="H235" i="26"/>
  <c r="K235" i="26"/>
  <c r="B237" i="26"/>
  <c r="C237" i="26"/>
  <c r="D237" i="26"/>
  <c r="E237" i="26"/>
  <c r="Q237" i="26"/>
  <c r="R237" i="26"/>
  <c r="J240" i="26" s="1"/>
  <c r="S237" i="26"/>
  <c r="T237" i="26"/>
  <c r="J241" i="26" s="1"/>
  <c r="U237" i="26"/>
  <c r="V237" i="26"/>
  <c r="F238" i="26"/>
  <c r="G238" i="26"/>
  <c r="H238" i="26"/>
  <c r="I238" i="26"/>
  <c r="J238" i="26"/>
  <c r="F239" i="26"/>
  <c r="G239" i="26"/>
  <c r="H239" i="26"/>
  <c r="I239" i="26"/>
  <c r="J239" i="26"/>
  <c r="E240" i="26"/>
  <c r="E241" i="26"/>
  <c r="E242" i="26"/>
  <c r="G242" i="26"/>
  <c r="H242" i="26"/>
  <c r="K242" i="26"/>
  <c r="C244" i="26"/>
  <c r="B245" i="26"/>
  <c r="C245" i="26"/>
  <c r="D245" i="26"/>
  <c r="E245" i="26"/>
  <c r="Q245" i="26"/>
  <c r="R245" i="26"/>
  <c r="J248" i="26" s="1"/>
  <c r="S245" i="26"/>
  <c r="T245" i="26"/>
  <c r="J249" i="26" s="1"/>
  <c r="U245" i="26"/>
  <c r="V245" i="26"/>
  <c r="F246" i="26"/>
  <c r="G246" i="26"/>
  <c r="H246" i="26"/>
  <c r="I246" i="26"/>
  <c r="J246" i="26"/>
  <c r="F247" i="26"/>
  <c r="G247" i="26"/>
  <c r="H247" i="26"/>
  <c r="I247" i="26"/>
  <c r="J247" i="26"/>
  <c r="E248" i="26"/>
  <c r="E249" i="26"/>
  <c r="E250" i="26"/>
  <c r="G250" i="26"/>
  <c r="H250" i="26"/>
  <c r="K250" i="26"/>
  <c r="B252" i="26"/>
  <c r="C252" i="26"/>
  <c r="D252" i="26"/>
  <c r="E252" i="26"/>
  <c r="Q252" i="26"/>
  <c r="R252" i="26"/>
  <c r="J255" i="26" s="1"/>
  <c r="S252" i="26"/>
  <c r="T252" i="26"/>
  <c r="J256" i="26" s="1"/>
  <c r="U252" i="26"/>
  <c r="V252" i="26"/>
  <c r="F253" i="26"/>
  <c r="G253" i="26"/>
  <c r="H253" i="26"/>
  <c r="I253" i="26"/>
  <c r="J253" i="26"/>
  <c r="F254" i="26"/>
  <c r="G254" i="26"/>
  <c r="H254" i="26"/>
  <c r="I254" i="26"/>
  <c r="J254" i="26"/>
  <c r="E255" i="26"/>
  <c r="E256" i="26"/>
  <c r="E257" i="26"/>
  <c r="G257" i="26"/>
  <c r="H257" i="26"/>
  <c r="K257" i="26"/>
  <c r="C259" i="26"/>
  <c r="B260" i="26"/>
  <c r="C260" i="26"/>
  <c r="D260" i="26"/>
  <c r="E260" i="26"/>
  <c r="Q260" i="26"/>
  <c r="R260" i="26"/>
  <c r="J263" i="26" s="1"/>
  <c r="S260" i="26"/>
  <c r="T260" i="26"/>
  <c r="J264" i="26" s="1"/>
  <c r="U260" i="26"/>
  <c r="V260" i="26"/>
  <c r="F261" i="26"/>
  <c r="G261" i="26"/>
  <c r="H261" i="26"/>
  <c r="I261" i="26"/>
  <c r="J261" i="26"/>
  <c r="F262" i="26"/>
  <c r="G262" i="26"/>
  <c r="H262" i="26"/>
  <c r="I262" i="26"/>
  <c r="J262" i="26"/>
  <c r="E263" i="26"/>
  <c r="E264" i="26"/>
  <c r="E265" i="26"/>
  <c r="G265" i="26"/>
  <c r="H265" i="26"/>
  <c r="K265" i="26"/>
  <c r="B267" i="26"/>
  <c r="C267" i="26"/>
  <c r="D267" i="26"/>
  <c r="E267" i="26"/>
  <c r="Q267" i="26"/>
  <c r="R267" i="26"/>
  <c r="J270" i="26" s="1"/>
  <c r="S267" i="26"/>
  <c r="T267" i="26"/>
  <c r="J271" i="26" s="1"/>
  <c r="U267" i="26"/>
  <c r="V267" i="26"/>
  <c r="F268" i="26"/>
  <c r="G268" i="26"/>
  <c r="H268" i="26"/>
  <c r="I268" i="26"/>
  <c r="J268" i="26"/>
  <c r="F269" i="26"/>
  <c r="G269" i="26"/>
  <c r="H269" i="26"/>
  <c r="I269" i="26"/>
  <c r="J269" i="26"/>
  <c r="E270" i="26"/>
  <c r="E271" i="26"/>
  <c r="E272" i="26"/>
  <c r="G272" i="26"/>
  <c r="H272" i="26"/>
  <c r="K272" i="26"/>
  <c r="C274" i="26"/>
  <c r="B275" i="26"/>
  <c r="C275" i="26"/>
  <c r="D275" i="26"/>
  <c r="E275" i="26"/>
  <c r="Q275" i="26"/>
  <c r="R275" i="26"/>
  <c r="J280" i="26" s="1"/>
  <c r="S275" i="26"/>
  <c r="T275" i="26"/>
  <c r="J281" i="26" s="1"/>
  <c r="U275" i="26"/>
  <c r="V275" i="26"/>
  <c r="J282" i="26" s="1"/>
  <c r="F276" i="26"/>
  <c r="G276" i="26"/>
  <c r="H276" i="26"/>
  <c r="I276" i="26"/>
  <c r="J276" i="26"/>
  <c r="F277" i="26"/>
  <c r="G277" i="26"/>
  <c r="H277" i="26"/>
  <c r="I277" i="26"/>
  <c r="J277" i="26"/>
  <c r="F278" i="26"/>
  <c r="G278" i="26"/>
  <c r="H278" i="26"/>
  <c r="I278" i="26"/>
  <c r="J278" i="26"/>
  <c r="F279" i="26"/>
  <c r="G279" i="26"/>
  <c r="H279" i="26"/>
  <c r="I279" i="26"/>
  <c r="J279" i="26"/>
  <c r="E280" i="26"/>
  <c r="E281" i="26"/>
  <c r="E282" i="26"/>
  <c r="E283" i="26"/>
  <c r="G283" i="26"/>
  <c r="H283" i="26"/>
  <c r="K283" i="26"/>
  <c r="B285" i="26"/>
  <c r="C285" i="26"/>
  <c r="D285" i="26"/>
  <c r="E285" i="26"/>
  <c r="Q285" i="26"/>
  <c r="R285" i="26"/>
  <c r="J289" i="26" s="1"/>
  <c r="S285" i="26"/>
  <c r="T285" i="26"/>
  <c r="J290" i="26" s="1"/>
  <c r="U285" i="26"/>
  <c r="V285" i="26"/>
  <c r="C286" i="26"/>
  <c r="F287" i="26"/>
  <c r="G287" i="26"/>
  <c r="H287" i="26"/>
  <c r="I287" i="26"/>
  <c r="J287" i="26"/>
  <c r="F288" i="26"/>
  <c r="G288" i="26"/>
  <c r="H288" i="26"/>
  <c r="I288" i="26"/>
  <c r="J288" i="26"/>
  <c r="E289" i="26"/>
  <c r="E290" i="26"/>
  <c r="E291" i="26"/>
  <c r="G291" i="26"/>
  <c r="H291" i="26"/>
  <c r="K291" i="26"/>
  <c r="C293" i="26"/>
  <c r="B294" i="26"/>
  <c r="C294" i="26"/>
  <c r="D294" i="26"/>
  <c r="E294" i="26"/>
  <c r="Q294" i="26"/>
  <c r="R294" i="26"/>
  <c r="J297" i="26" s="1"/>
  <c r="S294" i="26"/>
  <c r="T294" i="26"/>
  <c r="J298" i="26" s="1"/>
  <c r="U294" i="26"/>
  <c r="V294" i="26"/>
  <c r="F295" i="26"/>
  <c r="G295" i="26"/>
  <c r="H295" i="26"/>
  <c r="I295" i="26"/>
  <c r="J295" i="26"/>
  <c r="F296" i="26"/>
  <c r="G296" i="26"/>
  <c r="H296" i="26"/>
  <c r="I296" i="26"/>
  <c r="J296" i="26"/>
  <c r="E297" i="26"/>
  <c r="E298" i="26"/>
  <c r="E299" i="26"/>
  <c r="G299" i="26"/>
  <c r="H299" i="26"/>
  <c r="K299" i="26"/>
  <c r="A302" i="26"/>
  <c r="A305" i="26"/>
  <c r="A308" i="26"/>
  <c r="A310" i="26"/>
  <c r="B311" i="26"/>
  <c r="C311" i="26"/>
  <c r="D311" i="26"/>
  <c r="E311" i="26"/>
  <c r="Q311" i="26"/>
  <c r="R311" i="26"/>
  <c r="J314" i="26" s="1"/>
  <c r="S311" i="26"/>
  <c r="T311" i="26"/>
  <c r="J315" i="26" s="1"/>
  <c r="U311" i="26"/>
  <c r="V311" i="26"/>
  <c r="F312" i="26"/>
  <c r="G312" i="26"/>
  <c r="H312" i="26"/>
  <c r="I312" i="26"/>
  <c r="J312" i="26"/>
  <c r="F313" i="26"/>
  <c r="G313" i="26"/>
  <c r="H313" i="26"/>
  <c r="I313" i="26"/>
  <c r="J313" i="26"/>
  <c r="E314" i="26"/>
  <c r="E315" i="26"/>
  <c r="E316" i="26"/>
  <c r="G316" i="26"/>
  <c r="H316" i="26"/>
  <c r="K316" i="26"/>
  <c r="B318" i="26"/>
  <c r="C318" i="26"/>
  <c r="D318" i="26"/>
  <c r="E318" i="26"/>
  <c r="Q318" i="26"/>
  <c r="R318" i="26"/>
  <c r="J321" i="26" s="1"/>
  <c r="S318" i="26"/>
  <c r="T318" i="26"/>
  <c r="J322" i="26" s="1"/>
  <c r="U318" i="26"/>
  <c r="V318" i="26"/>
  <c r="F319" i="26"/>
  <c r="G319" i="26"/>
  <c r="H319" i="26"/>
  <c r="I319" i="26"/>
  <c r="J319" i="26"/>
  <c r="F320" i="26"/>
  <c r="G320" i="26"/>
  <c r="H320" i="26"/>
  <c r="I320" i="26"/>
  <c r="J320" i="26"/>
  <c r="E321" i="26"/>
  <c r="E322" i="26"/>
  <c r="E323" i="26"/>
  <c r="G323" i="26"/>
  <c r="H323" i="26"/>
  <c r="K323" i="26"/>
  <c r="B325" i="26"/>
  <c r="C325" i="26"/>
  <c r="D325" i="26"/>
  <c r="E325" i="26"/>
  <c r="Q325" i="26"/>
  <c r="R325" i="26"/>
  <c r="J330" i="26" s="1"/>
  <c r="S325" i="26"/>
  <c r="T325" i="26"/>
  <c r="J331" i="26" s="1"/>
  <c r="U325" i="26"/>
  <c r="V325" i="26"/>
  <c r="J332" i="26" s="1"/>
  <c r="F326" i="26"/>
  <c r="G326" i="26"/>
  <c r="H326" i="26"/>
  <c r="I326" i="26"/>
  <c r="J326" i="26"/>
  <c r="F327" i="26"/>
  <c r="G327" i="26"/>
  <c r="H327" i="26"/>
  <c r="I327" i="26"/>
  <c r="J327" i="26"/>
  <c r="F328" i="26"/>
  <c r="G328" i="26"/>
  <c r="H328" i="26"/>
  <c r="I328" i="26"/>
  <c r="J328" i="26"/>
  <c r="F329" i="26"/>
  <c r="G329" i="26"/>
  <c r="H329" i="26"/>
  <c r="I329" i="26"/>
  <c r="J329" i="26"/>
  <c r="E330" i="26"/>
  <c r="E331" i="26"/>
  <c r="E332" i="26"/>
  <c r="E333" i="26"/>
  <c r="G333" i="26"/>
  <c r="H333" i="26"/>
  <c r="K333" i="26"/>
  <c r="B335" i="26"/>
  <c r="C335" i="26"/>
  <c r="D335" i="26"/>
  <c r="E335" i="26"/>
  <c r="Q335" i="26"/>
  <c r="R335" i="26"/>
  <c r="J338" i="26" s="1"/>
  <c r="S335" i="26"/>
  <c r="T335" i="26"/>
  <c r="J339" i="26" s="1"/>
  <c r="U335" i="26"/>
  <c r="V335" i="26"/>
  <c r="F336" i="26"/>
  <c r="G336" i="26"/>
  <c r="H336" i="26"/>
  <c r="I336" i="26"/>
  <c r="J336" i="26"/>
  <c r="F337" i="26"/>
  <c r="G337" i="26"/>
  <c r="H337" i="26"/>
  <c r="I337" i="26"/>
  <c r="J337" i="26"/>
  <c r="E338" i="26"/>
  <c r="E339" i="26"/>
  <c r="E340" i="26"/>
  <c r="G340" i="26"/>
  <c r="H340" i="26"/>
  <c r="K340" i="26"/>
  <c r="A343" i="26"/>
  <c r="A346" i="26"/>
  <c r="C347" i="26"/>
  <c r="B348" i="26"/>
  <c r="C348" i="26"/>
  <c r="D348" i="26"/>
  <c r="E348" i="26"/>
  <c r="Q348" i="26"/>
  <c r="R348" i="26"/>
  <c r="J351" i="26" s="1"/>
  <c r="S348" i="26"/>
  <c r="T348" i="26"/>
  <c r="J352" i="26" s="1"/>
  <c r="U348" i="26"/>
  <c r="V348" i="26"/>
  <c r="F349" i="26"/>
  <c r="G349" i="26"/>
  <c r="H349" i="26"/>
  <c r="I349" i="26"/>
  <c r="J349" i="26"/>
  <c r="F350" i="26"/>
  <c r="G350" i="26"/>
  <c r="H350" i="26"/>
  <c r="I350" i="26"/>
  <c r="J350" i="26"/>
  <c r="E351" i="26"/>
  <c r="E352" i="26"/>
  <c r="E353" i="26"/>
  <c r="G353" i="26"/>
  <c r="H353" i="26"/>
  <c r="K353" i="26"/>
  <c r="B355" i="26"/>
  <c r="C355" i="26"/>
  <c r="D355" i="26"/>
  <c r="E355" i="26"/>
  <c r="Q355" i="26"/>
  <c r="R355" i="26"/>
  <c r="J358" i="26" s="1"/>
  <c r="S355" i="26"/>
  <c r="T355" i="26"/>
  <c r="J359" i="26" s="1"/>
  <c r="U355" i="26"/>
  <c r="V355" i="26"/>
  <c r="F356" i="26"/>
  <c r="G356" i="26"/>
  <c r="H356" i="26"/>
  <c r="I356" i="26"/>
  <c r="J356" i="26"/>
  <c r="F357" i="26"/>
  <c r="G357" i="26"/>
  <c r="H357" i="26"/>
  <c r="I357" i="26"/>
  <c r="J357" i="26"/>
  <c r="E358" i="26"/>
  <c r="E359" i="26"/>
  <c r="E360" i="26"/>
  <c r="G360" i="26"/>
  <c r="H360" i="26"/>
  <c r="K360" i="26"/>
  <c r="B362" i="26"/>
  <c r="C362" i="26"/>
  <c r="D362" i="26"/>
  <c r="E362" i="26"/>
  <c r="Q362" i="26"/>
  <c r="R362" i="26"/>
  <c r="J365" i="26" s="1"/>
  <c r="S362" i="26"/>
  <c r="T362" i="26"/>
  <c r="J366" i="26" s="1"/>
  <c r="U362" i="26"/>
  <c r="V362" i="26"/>
  <c r="F363" i="26"/>
  <c r="G363" i="26"/>
  <c r="H363" i="26"/>
  <c r="I363" i="26"/>
  <c r="J363" i="26"/>
  <c r="F364" i="26"/>
  <c r="G364" i="26"/>
  <c r="H364" i="26"/>
  <c r="I364" i="26"/>
  <c r="J364" i="26"/>
  <c r="E365" i="26"/>
  <c r="E366" i="26"/>
  <c r="E367" i="26"/>
  <c r="G367" i="26"/>
  <c r="H367" i="26"/>
  <c r="K367" i="26"/>
  <c r="B369" i="26"/>
  <c r="C369" i="26"/>
  <c r="D369" i="26"/>
  <c r="E369" i="26"/>
  <c r="Q369" i="26"/>
  <c r="R369" i="26"/>
  <c r="J372" i="26" s="1"/>
  <c r="S369" i="26"/>
  <c r="T369" i="26"/>
  <c r="J373" i="26" s="1"/>
  <c r="U369" i="26"/>
  <c r="V369" i="26"/>
  <c r="F370" i="26"/>
  <c r="G370" i="26"/>
  <c r="H370" i="26"/>
  <c r="I370" i="26"/>
  <c r="J370" i="26"/>
  <c r="F371" i="26"/>
  <c r="G371" i="26"/>
  <c r="H371" i="26"/>
  <c r="I371" i="26"/>
  <c r="J371" i="26"/>
  <c r="E372" i="26"/>
  <c r="E373" i="26"/>
  <c r="E374" i="26"/>
  <c r="G374" i="26"/>
  <c r="H374" i="26"/>
  <c r="K374" i="26"/>
  <c r="B376" i="26"/>
  <c r="C376" i="26"/>
  <c r="D376" i="26"/>
  <c r="E376" i="26"/>
  <c r="Q376" i="26"/>
  <c r="R376" i="26"/>
  <c r="J379" i="26" s="1"/>
  <c r="S376" i="26"/>
  <c r="T376" i="26"/>
  <c r="J380" i="26" s="1"/>
  <c r="U376" i="26"/>
  <c r="V376" i="26"/>
  <c r="F377" i="26"/>
  <c r="G377" i="26"/>
  <c r="H377" i="26"/>
  <c r="I377" i="26"/>
  <c r="J377" i="26"/>
  <c r="F378" i="26"/>
  <c r="G378" i="26"/>
  <c r="H378" i="26"/>
  <c r="I378" i="26"/>
  <c r="J378" i="26"/>
  <c r="E379" i="26"/>
  <c r="E380" i="26"/>
  <c r="E381" i="26"/>
  <c r="G381" i="26"/>
  <c r="H381" i="26"/>
  <c r="K381" i="26"/>
  <c r="B383" i="26"/>
  <c r="C383" i="26"/>
  <c r="D383" i="26"/>
  <c r="E383" i="26"/>
  <c r="Q383" i="26"/>
  <c r="R383" i="26"/>
  <c r="J385" i="26" s="1"/>
  <c r="S383" i="26"/>
  <c r="T383" i="26"/>
  <c r="J386" i="26" s="1"/>
  <c r="U383" i="26"/>
  <c r="V383" i="26"/>
  <c r="F384" i="26"/>
  <c r="G384" i="26"/>
  <c r="H384" i="26"/>
  <c r="I384" i="26"/>
  <c r="J384" i="26"/>
  <c r="E385" i="26"/>
  <c r="E386" i="26"/>
  <c r="E387" i="26"/>
  <c r="G387" i="26"/>
  <c r="H387" i="26"/>
  <c r="K387" i="26"/>
  <c r="B389" i="26"/>
  <c r="C389" i="26"/>
  <c r="D389" i="26"/>
  <c r="E389" i="26"/>
  <c r="Q389" i="26"/>
  <c r="R389" i="26"/>
  <c r="J391" i="26" s="1"/>
  <c r="S389" i="26"/>
  <c r="T389" i="26"/>
  <c r="J392" i="26" s="1"/>
  <c r="U389" i="26"/>
  <c r="V389" i="26"/>
  <c r="F390" i="26"/>
  <c r="G390" i="26"/>
  <c r="H390" i="26"/>
  <c r="I390" i="26"/>
  <c r="J390" i="26"/>
  <c r="E391" i="26"/>
  <c r="E392" i="26"/>
  <c r="E393" i="26"/>
  <c r="G393" i="26"/>
  <c r="H393" i="26"/>
  <c r="K393" i="26"/>
  <c r="B395" i="26"/>
  <c r="C395" i="26"/>
  <c r="D395" i="26"/>
  <c r="E395" i="26"/>
  <c r="Q395" i="26"/>
  <c r="R395" i="26"/>
  <c r="J398" i="26" s="1"/>
  <c r="S395" i="26"/>
  <c r="T395" i="26"/>
  <c r="J399" i="26" s="1"/>
  <c r="U395" i="26"/>
  <c r="V395" i="26"/>
  <c r="F396" i="26"/>
  <c r="G396" i="26"/>
  <c r="H396" i="26"/>
  <c r="I396" i="26"/>
  <c r="J396" i="26"/>
  <c r="F397" i="26"/>
  <c r="G397" i="26"/>
  <c r="H397" i="26"/>
  <c r="I397" i="26"/>
  <c r="J397" i="26"/>
  <c r="E398" i="26"/>
  <c r="E399" i="26"/>
  <c r="E400" i="26"/>
  <c r="G400" i="26"/>
  <c r="H400" i="26"/>
  <c r="K400" i="26"/>
  <c r="C402" i="26"/>
  <c r="B403" i="26"/>
  <c r="C403" i="26"/>
  <c r="D403" i="26"/>
  <c r="E403" i="26"/>
  <c r="Q403" i="26"/>
  <c r="R403" i="26"/>
  <c r="J406" i="26" s="1"/>
  <c r="S403" i="26"/>
  <c r="T403" i="26"/>
  <c r="J407" i="26" s="1"/>
  <c r="U403" i="26"/>
  <c r="V403" i="26"/>
  <c r="F404" i="26"/>
  <c r="G404" i="26"/>
  <c r="H404" i="26"/>
  <c r="I404" i="26"/>
  <c r="J404" i="26"/>
  <c r="F405" i="26"/>
  <c r="G405" i="26"/>
  <c r="H405" i="26"/>
  <c r="I405" i="26"/>
  <c r="J405" i="26"/>
  <c r="E406" i="26"/>
  <c r="E407" i="26"/>
  <c r="E408" i="26"/>
  <c r="G408" i="26"/>
  <c r="H408" i="26"/>
  <c r="K408" i="26"/>
  <c r="B410" i="26"/>
  <c r="C410" i="26"/>
  <c r="D410" i="26"/>
  <c r="E410" i="26"/>
  <c r="Q410" i="26"/>
  <c r="R410" i="26"/>
  <c r="J413" i="26" s="1"/>
  <c r="S410" i="26"/>
  <c r="T410" i="26"/>
  <c r="J414" i="26" s="1"/>
  <c r="U410" i="26"/>
  <c r="V410" i="26"/>
  <c r="F411" i="26"/>
  <c r="G411" i="26"/>
  <c r="H411" i="26"/>
  <c r="I411" i="26"/>
  <c r="J411" i="26"/>
  <c r="F412" i="26"/>
  <c r="G412" i="26"/>
  <c r="H412" i="26"/>
  <c r="I412" i="26"/>
  <c r="J412" i="26"/>
  <c r="E413" i="26"/>
  <c r="E414" i="26"/>
  <c r="E415" i="26"/>
  <c r="G415" i="26"/>
  <c r="H415" i="26"/>
  <c r="K415" i="26"/>
  <c r="B417" i="26"/>
  <c r="C417" i="26"/>
  <c r="D417" i="26"/>
  <c r="E417" i="26"/>
  <c r="Q417" i="26"/>
  <c r="R417" i="26"/>
  <c r="J420" i="26" s="1"/>
  <c r="S417" i="26"/>
  <c r="T417" i="26"/>
  <c r="J421" i="26" s="1"/>
  <c r="U417" i="26"/>
  <c r="V417" i="26"/>
  <c r="F418" i="26"/>
  <c r="G418" i="26"/>
  <c r="H418" i="26"/>
  <c r="I418" i="26"/>
  <c r="J418" i="26"/>
  <c r="F419" i="26"/>
  <c r="G419" i="26"/>
  <c r="H419" i="26"/>
  <c r="I419" i="26"/>
  <c r="J419" i="26"/>
  <c r="E420" i="26"/>
  <c r="E421" i="26"/>
  <c r="E422" i="26"/>
  <c r="G422" i="26"/>
  <c r="H422" i="26"/>
  <c r="K422" i="26"/>
  <c r="B424" i="26"/>
  <c r="C424" i="26"/>
  <c r="D424" i="26"/>
  <c r="E424" i="26"/>
  <c r="Q424" i="26"/>
  <c r="R424" i="26"/>
  <c r="J427" i="26" s="1"/>
  <c r="S424" i="26"/>
  <c r="T424" i="26"/>
  <c r="J428" i="26" s="1"/>
  <c r="U424" i="26"/>
  <c r="V424" i="26"/>
  <c r="F425" i="26"/>
  <c r="G425" i="26"/>
  <c r="H425" i="26"/>
  <c r="I425" i="26"/>
  <c r="J425" i="26"/>
  <c r="F426" i="26"/>
  <c r="G426" i="26"/>
  <c r="H426" i="26"/>
  <c r="I426" i="26"/>
  <c r="J426" i="26"/>
  <c r="E427" i="26"/>
  <c r="E428" i="26"/>
  <c r="E429" i="26"/>
  <c r="G429" i="26"/>
  <c r="H429" i="26"/>
  <c r="K429" i="26"/>
  <c r="B431" i="26"/>
  <c r="C431" i="26"/>
  <c r="D431" i="26"/>
  <c r="E431" i="26"/>
  <c r="Q431" i="26"/>
  <c r="R431" i="26"/>
  <c r="J434" i="26" s="1"/>
  <c r="S431" i="26"/>
  <c r="T431" i="26"/>
  <c r="J435" i="26" s="1"/>
  <c r="U431" i="26"/>
  <c r="V431" i="26"/>
  <c r="F432" i="26"/>
  <c r="G432" i="26"/>
  <c r="H432" i="26"/>
  <c r="I432" i="26"/>
  <c r="J432" i="26"/>
  <c r="F433" i="26"/>
  <c r="G433" i="26"/>
  <c r="H433" i="26"/>
  <c r="I433" i="26"/>
  <c r="J433" i="26"/>
  <c r="E434" i="26"/>
  <c r="E435" i="26"/>
  <c r="E436" i="26"/>
  <c r="G436" i="26"/>
  <c r="H436" i="26"/>
  <c r="K436" i="26"/>
  <c r="C438" i="26"/>
  <c r="B439" i="26"/>
  <c r="C439" i="26"/>
  <c r="D439" i="26"/>
  <c r="E439" i="26"/>
  <c r="Q439" i="26"/>
  <c r="R439" i="26"/>
  <c r="J442" i="26" s="1"/>
  <c r="S439" i="26"/>
  <c r="T439" i="26"/>
  <c r="J443" i="26" s="1"/>
  <c r="U439" i="26"/>
  <c r="V439" i="26"/>
  <c r="F440" i="26"/>
  <c r="G440" i="26"/>
  <c r="H440" i="26"/>
  <c r="I440" i="26"/>
  <c r="J440" i="26"/>
  <c r="F441" i="26"/>
  <c r="G441" i="26"/>
  <c r="H441" i="26"/>
  <c r="I441" i="26"/>
  <c r="J441" i="26"/>
  <c r="E442" i="26"/>
  <c r="E443" i="26"/>
  <c r="E444" i="26"/>
  <c r="G444" i="26"/>
  <c r="H444" i="26"/>
  <c r="K444" i="26"/>
  <c r="C446" i="26"/>
  <c r="B447" i="26"/>
  <c r="C447" i="26"/>
  <c r="D447" i="26"/>
  <c r="E447" i="26"/>
  <c r="Q447" i="26"/>
  <c r="R447" i="26"/>
  <c r="J450" i="26" s="1"/>
  <c r="S447" i="26"/>
  <c r="T447" i="26"/>
  <c r="J451" i="26" s="1"/>
  <c r="U447" i="26"/>
  <c r="V447" i="26"/>
  <c r="F448" i="26"/>
  <c r="G448" i="26"/>
  <c r="H448" i="26"/>
  <c r="I448" i="26"/>
  <c r="J448" i="26"/>
  <c r="F449" i="26"/>
  <c r="G449" i="26"/>
  <c r="H449" i="26"/>
  <c r="I449" i="26"/>
  <c r="J449" i="26"/>
  <c r="E450" i="26"/>
  <c r="E451" i="26"/>
  <c r="E452" i="26"/>
  <c r="G452" i="26"/>
  <c r="H452" i="26"/>
  <c r="K452" i="26"/>
  <c r="C454" i="26"/>
  <c r="B455" i="26"/>
  <c r="C455" i="26"/>
  <c r="D455" i="26"/>
  <c r="E455" i="26"/>
  <c r="Q455" i="26"/>
  <c r="R455" i="26"/>
  <c r="J460" i="26" s="1"/>
  <c r="S455" i="26"/>
  <c r="T455" i="26"/>
  <c r="J461" i="26" s="1"/>
  <c r="U455" i="26"/>
  <c r="V455" i="26"/>
  <c r="J462" i="26" s="1"/>
  <c r="F456" i="26"/>
  <c r="G456" i="26"/>
  <c r="H456" i="26"/>
  <c r="I456" i="26"/>
  <c r="J456" i="26"/>
  <c r="F457" i="26"/>
  <c r="G457" i="26"/>
  <c r="H457" i="26"/>
  <c r="I457" i="26"/>
  <c r="J457" i="26"/>
  <c r="F458" i="26"/>
  <c r="G458" i="26"/>
  <c r="H458" i="26"/>
  <c r="I458" i="26"/>
  <c r="J458" i="26"/>
  <c r="F459" i="26"/>
  <c r="G459" i="26"/>
  <c r="H459" i="26"/>
  <c r="I459" i="26"/>
  <c r="J459" i="26"/>
  <c r="E460" i="26"/>
  <c r="E461" i="26"/>
  <c r="E462" i="26"/>
  <c r="E463" i="26"/>
  <c r="G463" i="26"/>
  <c r="H463" i="26"/>
  <c r="K463" i="26"/>
  <c r="C465" i="26"/>
  <c r="B466" i="26"/>
  <c r="C466" i="26"/>
  <c r="D466" i="26"/>
  <c r="E466" i="26"/>
  <c r="Q466" i="26"/>
  <c r="R466" i="26"/>
  <c r="J470" i="26" s="1"/>
  <c r="S466" i="26"/>
  <c r="T466" i="26"/>
  <c r="J471" i="26" s="1"/>
  <c r="U466" i="26"/>
  <c r="V466" i="26"/>
  <c r="C467" i="26"/>
  <c r="F468" i="26"/>
  <c r="G468" i="26"/>
  <c r="H468" i="26"/>
  <c r="I468" i="26"/>
  <c r="J468" i="26"/>
  <c r="F469" i="26"/>
  <c r="G469" i="26"/>
  <c r="H469" i="26"/>
  <c r="I469" i="26"/>
  <c r="J469" i="26"/>
  <c r="E470" i="26"/>
  <c r="E471" i="26"/>
  <c r="E472" i="26"/>
  <c r="G472" i="26"/>
  <c r="H472" i="26"/>
  <c r="K472" i="26"/>
  <c r="B474" i="26"/>
  <c r="C474" i="26"/>
  <c r="D474" i="26"/>
  <c r="E474" i="26"/>
  <c r="Q474" i="26"/>
  <c r="R474" i="26"/>
  <c r="J477" i="26" s="1"/>
  <c r="S474" i="26"/>
  <c r="T474" i="26"/>
  <c r="J478" i="26" s="1"/>
  <c r="U474" i="26"/>
  <c r="V474" i="26"/>
  <c r="F475" i="26"/>
  <c r="G475" i="26"/>
  <c r="H475" i="26"/>
  <c r="I475" i="26"/>
  <c r="J475" i="26"/>
  <c r="F476" i="26"/>
  <c r="G476" i="26"/>
  <c r="H476" i="26"/>
  <c r="I476" i="26"/>
  <c r="J476" i="26"/>
  <c r="E477" i="26"/>
  <c r="E478" i="26"/>
  <c r="E479" i="26"/>
  <c r="G479" i="26"/>
  <c r="H479" i="26"/>
  <c r="K479" i="26"/>
  <c r="B481" i="26"/>
  <c r="C481" i="26"/>
  <c r="D481" i="26"/>
  <c r="E481" i="26"/>
  <c r="Q481" i="26"/>
  <c r="R481" i="26"/>
  <c r="J484" i="26" s="1"/>
  <c r="S481" i="26"/>
  <c r="T481" i="26"/>
  <c r="J485" i="26" s="1"/>
  <c r="U481" i="26"/>
  <c r="V481" i="26"/>
  <c r="F482" i="26"/>
  <c r="G482" i="26"/>
  <c r="H482" i="26"/>
  <c r="I482" i="26"/>
  <c r="J482" i="26"/>
  <c r="F483" i="26"/>
  <c r="G483" i="26"/>
  <c r="H483" i="26"/>
  <c r="I483" i="26"/>
  <c r="J483" i="26"/>
  <c r="E484" i="26"/>
  <c r="E485" i="26"/>
  <c r="E486" i="26"/>
  <c r="G486" i="26"/>
  <c r="H486" i="26"/>
  <c r="K486" i="26"/>
  <c r="B488" i="26"/>
  <c r="C488" i="26"/>
  <c r="D488" i="26"/>
  <c r="E488" i="26"/>
  <c r="Q488" i="26"/>
  <c r="R488" i="26"/>
  <c r="J492" i="26" s="1"/>
  <c r="S488" i="26"/>
  <c r="T488" i="26"/>
  <c r="J493" i="26" s="1"/>
  <c r="U488" i="26"/>
  <c r="V488" i="26"/>
  <c r="C489" i="26"/>
  <c r="F490" i="26"/>
  <c r="G490" i="26"/>
  <c r="H490" i="26"/>
  <c r="I490" i="26"/>
  <c r="J490" i="26"/>
  <c r="F491" i="26"/>
  <c r="G491" i="26"/>
  <c r="H491" i="26"/>
  <c r="I491" i="26"/>
  <c r="J491" i="26"/>
  <c r="E492" i="26"/>
  <c r="E493" i="26"/>
  <c r="E494" i="26"/>
  <c r="G494" i="26"/>
  <c r="H494" i="26"/>
  <c r="K494" i="26"/>
  <c r="A497" i="26"/>
  <c r="A500" i="26"/>
  <c r="A503" i="26"/>
  <c r="A505" i="26"/>
  <c r="B506" i="26"/>
  <c r="C506" i="26"/>
  <c r="D506" i="26"/>
  <c r="E506" i="26"/>
  <c r="Q506" i="26"/>
  <c r="R506" i="26"/>
  <c r="J509" i="26" s="1"/>
  <c r="S506" i="26"/>
  <c r="T506" i="26"/>
  <c r="J510" i="26" s="1"/>
  <c r="U506" i="26"/>
  <c r="V506" i="26"/>
  <c r="F507" i="26"/>
  <c r="G507" i="26"/>
  <c r="H507" i="26"/>
  <c r="I507" i="26"/>
  <c r="J507" i="26"/>
  <c r="F508" i="26"/>
  <c r="G508" i="26"/>
  <c r="H508" i="26"/>
  <c r="I508" i="26"/>
  <c r="J508" i="26"/>
  <c r="E509" i="26"/>
  <c r="E510" i="26"/>
  <c r="E511" i="26"/>
  <c r="G511" i="26"/>
  <c r="H511" i="26"/>
  <c r="K511" i="26"/>
  <c r="B513" i="26"/>
  <c r="C513" i="26"/>
  <c r="D513" i="26"/>
  <c r="E513" i="26"/>
  <c r="Q513" i="26"/>
  <c r="R513" i="26"/>
  <c r="J516" i="26" s="1"/>
  <c r="S513" i="26"/>
  <c r="T513" i="26"/>
  <c r="J517" i="26" s="1"/>
  <c r="U513" i="26"/>
  <c r="V513" i="26"/>
  <c r="F514" i="26"/>
  <c r="G514" i="26"/>
  <c r="H514" i="26"/>
  <c r="I514" i="26"/>
  <c r="J514" i="26"/>
  <c r="F515" i="26"/>
  <c r="G515" i="26"/>
  <c r="H515" i="26"/>
  <c r="I515" i="26"/>
  <c r="J515" i="26"/>
  <c r="E516" i="26"/>
  <c r="E517" i="26"/>
  <c r="E518" i="26"/>
  <c r="G518" i="26"/>
  <c r="H518" i="26"/>
  <c r="K518" i="26"/>
  <c r="B520" i="26"/>
  <c r="C520" i="26"/>
  <c r="D520" i="26"/>
  <c r="E520" i="26"/>
  <c r="Q520" i="26"/>
  <c r="R520" i="26"/>
  <c r="J525" i="26" s="1"/>
  <c r="S520" i="26"/>
  <c r="T520" i="26"/>
  <c r="J526" i="26" s="1"/>
  <c r="U520" i="26"/>
  <c r="V520" i="26"/>
  <c r="J527" i="26" s="1"/>
  <c r="F521" i="26"/>
  <c r="G521" i="26"/>
  <c r="H521" i="26"/>
  <c r="I521" i="26"/>
  <c r="J521" i="26"/>
  <c r="F522" i="26"/>
  <c r="G522" i="26"/>
  <c r="H522" i="26"/>
  <c r="I522" i="26"/>
  <c r="J522" i="26"/>
  <c r="F523" i="26"/>
  <c r="G523" i="26"/>
  <c r="H523" i="26"/>
  <c r="I523" i="26"/>
  <c r="J523" i="26"/>
  <c r="F524" i="26"/>
  <c r="G524" i="26"/>
  <c r="H524" i="26"/>
  <c r="I524" i="26"/>
  <c r="J524" i="26"/>
  <c r="E525" i="26"/>
  <c r="E526" i="26"/>
  <c r="E527" i="26"/>
  <c r="E528" i="26"/>
  <c r="G528" i="26"/>
  <c r="H528" i="26"/>
  <c r="K528" i="26"/>
  <c r="A531" i="26"/>
  <c r="A534" i="26"/>
  <c r="C535" i="26"/>
  <c r="B536" i="26"/>
  <c r="C536" i="26"/>
  <c r="D536" i="26"/>
  <c r="E536" i="26"/>
  <c r="Q536" i="26"/>
  <c r="R536" i="26"/>
  <c r="J539" i="26" s="1"/>
  <c r="S536" i="26"/>
  <c r="T536" i="26"/>
  <c r="J540" i="26" s="1"/>
  <c r="U536" i="26"/>
  <c r="V536" i="26"/>
  <c r="F537" i="26"/>
  <c r="G537" i="26"/>
  <c r="H537" i="26"/>
  <c r="I537" i="26"/>
  <c r="J537" i="26"/>
  <c r="F538" i="26"/>
  <c r="G538" i="26"/>
  <c r="H538" i="26"/>
  <c r="I538" i="26"/>
  <c r="J538" i="26"/>
  <c r="E539" i="26"/>
  <c r="E540" i="26"/>
  <c r="E541" i="26"/>
  <c r="G541" i="26"/>
  <c r="H541" i="26"/>
  <c r="K541" i="26"/>
  <c r="B543" i="26"/>
  <c r="C543" i="26"/>
  <c r="D543" i="26"/>
  <c r="E543" i="26"/>
  <c r="Q543" i="26"/>
  <c r="R543" i="26"/>
  <c r="J546" i="26" s="1"/>
  <c r="S543" i="26"/>
  <c r="T543" i="26"/>
  <c r="J547" i="26" s="1"/>
  <c r="U543" i="26"/>
  <c r="V543" i="26"/>
  <c r="F544" i="26"/>
  <c r="G544" i="26"/>
  <c r="H544" i="26"/>
  <c r="I544" i="26"/>
  <c r="J544" i="26"/>
  <c r="F545" i="26"/>
  <c r="G545" i="26"/>
  <c r="H545" i="26"/>
  <c r="I545" i="26"/>
  <c r="J545" i="26"/>
  <c r="E546" i="26"/>
  <c r="E547" i="26"/>
  <c r="E548" i="26"/>
  <c r="G548" i="26"/>
  <c r="H548" i="26"/>
  <c r="K548" i="26"/>
  <c r="B550" i="26"/>
  <c r="C550" i="26"/>
  <c r="D550" i="26"/>
  <c r="E550" i="26"/>
  <c r="Q550" i="26"/>
  <c r="R550" i="26"/>
  <c r="J553" i="26" s="1"/>
  <c r="S550" i="26"/>
  <c r="T550" i="26"/>
  <c r="J554" i="26" s="1"/>
  <c r="U550" i="26"/>
  <c r="V550" i="26"/>
  <c r="F551" i="26"/>
  <c r="G551" i="26"/>
  <c r="H551" i="26"/>
  <c r="I551" i="26"/>
  <c r="J551" i="26"/>
  <c r="F552" i="26"/>
  <c r="G552" i="26"/>
  <c r="H552" i="26"/>
  <c r="I552" i="26"/>
  <c r="J552" i="26"/>
  <c r="E553" i="26"/>
  <c r="E554" i="26"/>
  <c r="E555" i="26"/>
  <c r="G555" i="26"/>
  <c r="H555" i="26"/>
  <c r="K555" i="26"/>
  <c r="B557" i="26"/>
  <c r="C557" i="26"/>
  <c r="D557" i="26"/>
  <c r="E557" i="26"/>
  <c r="Q557" i="26"/>
  <c r="R557" i="26"/>
  <c r="J560" i="26" s="1"/>
  <c r="S557" i="26"/>
  <c r="T557" i="26"/>
  <c r="J561" i="26" s="1"/>
  <c r="U557" i="26"/>
  <c r="V557" i="26"/>
  <c r="F558" i="26"/>
  <c r="G558" i="26"/>
  <c r="H558" i="26"/>
  <c r="I558" i="26"/>
  <c r="J558" i="26"/>
  <c r="F559" i="26"/>
  <c r="G559" i="26"/>
  <c r="H559" i="26"/>
  <c r="I559" i="26"/>
  <c r="J559" i="26"/>
  <c r="E560" i="26"/>
  <c r="E561" i="26"/>
  <c r="E562" i="26"/>
  <c r="G562" i="26"/>
  <c r="H562" i="26"/>
  <c r="K562" i="26"/>
  <c r="B564" i="26"/>
  <c r="C564" i="26"/>
  <c r="D564" i="26"/>
  <c r="E564" i="26"/>
  <c r="Q564" i="26"/>
  <c r="R564" i="26"/>
  <c r="J567" i="26" s="1"/>
  <c r="S564" i="26"/>
  <c r="T564" i="26"/>
  <c r="J568" i="26" s="1"/>
  <c r="U564" i="26"/>
  <c r="V564" i="26"/>
  <c r="F565" i="26"/>
  <c r="G565" i="26"/>
  <c r="H565" i="26"/>
  <c r="I565" i="26"/>
  <c r="J565" i="26"/>
  <c r="F566" i="26"/>
  <c r="G566" i="26"/>
  <c r="H566" i="26"/>
  <c r="I566" i="26"/>
  <c r="J566" i="26"/>
  <c r="E567" i="26"/>
  <c r="E568" i="26"/>
  <c r="E569" i="26"/>
  <c r="G569" i="26"/>
  <c r="H569" i="26"/>
  <c r="K569" i="26"/>
  <c r="B571" i="26"/>
  <c r="C571" i="26"/>
  <c r="D571" i="26"/>
  <c r="E571" i="26"/>
  <c r="Q571" i="26"/>
  <c r="R571" i="26"/>
  <c r="J573" i="26" s="1"/>
  <c r="S571" i="26"/>
  <c r="T571" i="26"/>
  <c r="J574" i="26" s="1"/>
  <c r="U571" i="26"/>
  <c r="V571" i="26"/>
  <c r="F572" i="26"/>
  <c r="G572" i="26"/>
  <c r="H572" i="26"/>
  <c r="I572" i="26"/>
  <c r="J572" i="26"/>
  <c r="E573" i="26"/>
  <c r="E574" i="26"/>
  <c r="E575" i="26"/>
  <c r="G575" i="26"/>
  <c r="H575" i="26"/>
  <c r="K575" i="26"/>
  <c r="B577" i="26"/>
  <c r="C577" i="26"/>
  <c r="D577" i="26"/>
  <c r="E577" i="26"/>
  <c r="Q577" i="26"/>
  <c r="R577" i="26"/>
  <c r="J579" i="26" s="1"/>
  <c r="S577" i="26"/>
  <c r="T577" i="26"/>
  <c r="J580" i="26" s="1"/>
  <c r="U577" i="26"/>
  <c r="V577" i="26"/>
  <c r="F578" i="26"/>
  <c r="G578" i="26"/>
  <c r="H578" i="26"/>
  <c r="I578" i="26"/>
  <c r="J578" i="26"/>
  <c r="E579" i="26"/>
  <c r="E580" i="26"/>
  <c r="E581" i="26"/>
  <c r="G581" i="26"/>
  <c r="H581" i="26"/>
  <c r="K581" i="26"/>
  <c r="B583" i="26"/>
  <c r="C583" i="26"/>
  <c r="D583" i="26"/>
  <c r="E583" i="26"/>
  <c r="Q583" i="26"/>
  <c r="R583" i="26"/>
  <c r="J586" i="26" s="1"/>
  <c r="S583" i="26"/>
  <c r="T583" i="26"/>
  <c r="J587" i="26" s="1"/>
  <c r="U583" i="26"/>
  <c r="V583" i="26"/>
  <c r="F584" i="26"/>
  <c r="G584" i="26"/>
  <c r="H584" i="26"/>
  <c r="I584" i="26"/>
  <c r="J584" i="26"/>
  <c r="F585" i="26"/>
  <c r="G585" i="26"/>
  <c r="H585" i="26"/>
  <c r="I585" i="26"/>
  <c r="J585" i="26"/>
  <c r="E586" i="26"/>
  <c r="E587" i="26"/>
  <c r="E588" i="26"/>
  <c r="G588" i="26"/>
  <c r="H588" i="26"/>
  <c r="K588" i="26"/>
  <c r="C590" i="26"/>
  <c r="B591" i="26"/>
  <c r="C591" i="26"/>
  <c r="D591" i="26"/>
  <c r="E591" i="26"/>
  <c r="Q591" i="26"/>
  <c r="R591" i="26"/>
  <c r="J594" i="26" s="1"/>
  <c r="S591" i="26"/>
  <c r="T591" i="26"/>
  <c r="J595" i="26" s="1"/>
  <c r="U591" i="26"/>
  <c r="V591" i="26"/>
  <c r="F592" i="26"/>
  <c r="G592" i="26"/>
  <c r="H592" i="26"/>
  <c r="I592" i="26"/>
  <c r="J592" i="26"/>
  <c r="F593" i="26"/>
  <c r="G593" i="26"/>
  <c r="H593" i="26"/>
  <c r="I593" i="26"/>
  <c r="J593" i="26"/>
  <c r="E594" i="26"/>
  <c r="E595" i="26"/>
  <c r="E596" i="26"/>
  <c r="G596" i="26"/>
  <c r="H596" i="26"/>
  <c r="K596" i="26"/>
  <c r="B598" i="26"/>
  <c r="C598" i="26"/>
  <c r="D598" i="26"/>
  <c r="E598" i="26"/>
  <c r="Q598" i="26"/>
  <c r="R598" i="26"/>
  <c r="J601" i="26" s="1"/>
  <c r="S598" i="26"/>
  <c r="T598" i="26"/>
  <c r="J602" i="26" s="1"/>
  <c r="U598" i="26"/>
  <c r="V598" i="26"/>
  <c r="F599" i="26"/>
  <c r="G599" i="26"/>
  <c r="H599" i="26"/>
  <c r="I599" i="26"/>
  <c r="J599" i="26"/>
  <c r="F600" i="26"/>
  <c r="G600" i="26"/>
  <c r="H600" i="26"/>
  <c r="I600" i="26"/>
  <c r="J600" i="26"/>
  <c r="E601" i="26"/>
  <c r="E602" i="26"/>
  <c r="E603" i="26"/>
  <c r="G603" i="26"/>
  <c r="H603" i="26"/>
  <c r="K603" i="26"/>
  <c r="B605" i="26"/>
  <c r="C605" i="26"/>
  <c r="D605" i="26"/>
  <c r="E605" i="26"/>
  <c r="Q605" i="26"/>
  <c r="R605" i="26"/>
  <c r="J608" i="26" s="1"/>
  <c r="S605" i="26"/>
  <c r="T605" i="26"/>
  <c r="J609" i="26" s="1"/>
  <c r="U605" i="26"/>
  <c r="V605" i="26"/>
  <c r="F606" i="26"/>
  <c r="G606" i="26"/>
  <c r="H606" i="26"/>
  <c r="I606" i="26"/>
  <c r="J606" i="26"/>
  <c r="F607" i="26"/>
  <c r="G607" i="26"/>
  <c r="H607" i="26"/>
  <c r="I607" i="26"/>
  <c r="J607" i="26"/>
  <c r="E608" i="26"/>
  <c r="E609" i="26"/>
  <c r="E610" i="26"/>
  <c r="G610" i="26"/>
  <c r="H610" i="26"/>
  <c r="K610" i="26"/>
  <c r="B612" i="26"/>
  <c r="C612" i="26"/>
  <c r="D612" i="26"/>
  <c r="E612" i="26"/>
  <c r="Q612" i="26"/>
  <c r="R612" i="26"/>
  <c r="J615" i="26" s="1"/>
  <c r="S612" i="26"/>
  <c r="T612" i="26"/>
  <c r="J616" i="26" s="1"/>
  <c r="U612" i="26"/>
  <c r="V612" i="26"/>
  <c r="F613" i="26"/>
  <c r="G613" i="26"/>
  <c r="H613" i="26"/>
  <c r="I613" i="26"/>
  <c r="J613" i="26"/>
  <c r="F614" i="26"/>
  <c r="G614" i="26"/>
  <c r="H614" i="26"/>
  <c r="I614" i="26"/>
  <c r="J614" i="26"/>
  <c r="E615" i="26"/>
  <c r="E616" i="26"/>
  <c r="E617" i="26"/>
  <c r="G617" i="26"/>
  <c r="H617" i="26"/>
  <c r="K617" i="26"/>
  <c r="B619" i="26"/>
  <c r="C619" i="26"/>
  <c r="D619" i="26"/>
  <c r="E619" i="26"/>
  <c r="Q619" i="26"/>
  <c r="R619" i="26"/>
  <c r="J622" i="26" s="1"/>
  <c r="S619" i="26"/>
  <c r="T619" i="26"/>
  <c r="J623" i="26" s="1"/>
  <c r="U619" i="26"/>
  <c r="V619" i="26"/>
  <c r="F620" i="26"/>
  <c r="G620" i="26"/>
  <c r="H620" i="26"/>
  <c r="I620" i="26"/>
  <c r="J620" i="26"/>
  <c r="F621" i="26"/>
  <c r="G621" i="26"/>
  <c r="H621" i="26"/>
  <c r="I621" i="26"/>
  <c r="J621" i="26"/>
  <c r="E622" i="26"/>
  <c r="E623" i="26"/>
  <c r="E624" i="26"/>
  <c r="G624" i="26"/>
  <c r="H624" i="26"/>
  <c r="K624" i="26"/>
  <c r="C626" i="26"/>
  <c r="B627" i="26"/>
  <c r="C627" i="26"/>
  <c r="D627" i="26"/>
  <c r="E627" i="26"/>
  <c r="Q627" i="26"/>
  <c r="R627" i="26"/>
  <c r="J630" i="26" s="1"/>
  <c r="S627" i="26"/>
  <c r="T627" i="26"/>
  <c r="J631" i="26" s="1"/>
  <c r="U627" i="26"/>
  <c r="V627" i="26"/>
  <c r="F628" i="26"/>
  <c r="G628" i="26"/>
  <c r="H628" i="26"/>
  <c r="I628" i="26"/>
  <c r="J628" i="26"/>
  <c r="F629" i="26"/>
  <c r="G629" i="26"/>
  <c r="H629" i="26"/>
  <c r="I629" i="26"/>
  <c r="J629" i="26"/>
  <c r="E630" i="26"/>
  <c r="E631" i="26"/>
  <c r="E632" i="26"/>
  <c r="G632" i="26"/>
  <c r="H632" i="26"/>
  <c r="K632" i="26"/>
  <c r="C634" i="26"/>
  <c r="B635" i="26"/>
  <c r="C635" i="26"/>
  <c r="D635" i="26"/>
  <c r="E635" i="26"/>
  <c r="Q635" i="26"/>
  <c r="R635" i="26"/>
  <c r="J638" i="26" s="1"/>
  <c r="S635" i="26"/>
  <c r="T635" i="26"/>
  <c r="J639" i="26" s="1"/>
  <c r="U635" i="26"/>
  <c r="V635" i="26"/>
  <c r="F636" i="26"/>
  <c r="G636" i="26"/>
  <c r="H636" i="26"/>
  <c r="I636" i="26"/>
  <c r="J636" i="26"/>
  <c r="F637" i="26"/>
  <c r="G637" i="26"/>
  <c r="H637" i="26"/>
  <c r="I637" i="26"/>
  <c r="J637" i="26"/>
  <c r="E638" i="26"/>
  <c r="E639" i="26"/>
  <c r="E640" i="26"/>
  <c r="G640" i="26"/>
  <c r="H640" i="26"/>
  <c r="K640" i="26"/>
  <c r="C642" i="26"/>
  <c r="B643" i="26"/>
  <c r="C643" i="26"/>
  <c r="D643" i="26"/>
  <c r="E643" i="26"/>
  <c r="Q643" i="26"/>
  <c r="R643" i="26"/>
  <c r="J648" i="26" s="1"/>
  <c r="S643" i="26"/>
  <c r="T643" i="26"/>
  <c r="J649" i="26" s="1"/>
  <c r="U643" i="26"/>
  <c r="V643" i="26"/>
  <c r="J650" i="26" s="1"/>
  <c r="F644" i="26"/>
  <c r="G644" i="26"/>
  <c r="H644" i="26"/>
  <c r="I644" i="26"/>
  <c r="J644" i="26"/>
  <c r="F645" i="26"/>
  <c r="G645" i="26"/>
  <c r="H645" i="26"/>
  <c r="I645" i="26"/>
  <c r="J645" i="26"/>
  <c r="F646" i="26"/>
  <c r="G646" i="26"/>
  <c r="H646" i="26"/>
  <c r="I646" i="26"/>
  <c r="J646" i="26"/>
  <c r="F647" i="26"/>
  <c r="G647" i="26"/>
  <c r="H647" i="26"/>
  <c r="I647" i="26"/>
  <c r="J647" i="26"/>
  <c r="E648" i="26"/>
  <c r="E649" i="26"/>
  <c r="E650" i="26"/>
  <c r="E651" i="26"/>
  <c r="G651" i="26"/>
  <c r="H651" i="26"/>
  <c r="K651" i="26"/>
  <c r="C653" i="26"/>
  <c r="B654" i="26"/>
  <c r="C654" i="26"/>
  <c r="D654" i="26"/>
  <c r="E654" i="26"/>
  <c r="Q654" i="26"/>
  <c r="R654" i="26"/>
  <c r="J658" i="26" s="1"/>
  <c r="S654" i="26"/>
  <c r="T654" i="26"/>
  <c r="J659" i="26" s="1"/>
  <c r="U654" i="26"/>
  <c r="V654" i="26"/>
  <c r="C655" i="26"/>
  <c r="F656" i="26"/>
  <c r="G656" i="26"/>
  <c r="H656" i="26"/>
  <c r="I656" i="26"/>
  <c r="J656" i="26"/>
  <c r="F657" i="26"/>
  <c r="G657" i="26"/>
  <c r="H657" i="26"/>
  <c r="I657" i="26"/>
  <c r="J657" i="26"/>
  <c r="E658" i="26"/>
  <c r="E659" i="26"/>
  <c r="E660" i="26"/>
  <c r="G660" i="26"/>
  <c r="H660" i="26"/>
  <c r="K660" i="26"/>
  <c r="B662" i="26"/>
  <c r="C662" i="26"/>
  <c r="D662" i="26"/>
  <c r="E662" i="26"/>
  <c r="Q662" i="26"/>
  <c r="R662" i="26"/>
  <c r="J665" i="26" s="1"/>
  <c r="S662" i="26"/>
  <c r="T662" i="26"/>
  <c r="J666" i="26" s="1"/>
  <c r="U662" i="26"/>
  <c r="V662" i="26"/>
  <c r="F663" i="26"/>
  <c r="G663" i="26"/>
  <c r="H663" i="26"/>
  <c r="I663" i="26"/>
  <c r="J663" i="26"/>
  <c r="F664" i="26"/>
  <c r="G664" i="26"/>
  <c r="H664" i="26"/>
  <c r="I664" i="26"/>
  <c r="J664" i="26"/>
  <c r="E665" i="26"/>
  <c r="E666" i="26"/>
  <c r="E667" i="26"/>
  <c r="G667" i="26"/>
  <c r="H667" i="26"/>
  <c r="K667" i="26"/>
  <c r="B669" i="26"/>
  <c r="C669" i="26"/>
  <c r="D669" i="26"/>
  <c r="E669" i="26"/>
  <c r="Q669" i="26"/>
  <c r="R669" i="26"/>
  <c r="J673" i="26" s="1"/>
  <c r="S669" i="26"/>
  <c r="T669" i="26"/>
  <c r="J674" i="26" s="1"/>
  <c r="U669" i="26"/>
  <c r="V669" i="26"/>
  <c r="C670" i="26"/>
  <c r="F671" i="26"/>
  <c r="G671" i="26"/>
  <c r="H671" i="26"/>
  <c r="I671" i="26"/>
  <c r="J671" i="26"/>
  <c r="F672" i="26"/>
  <c r="G672" i="26"/>
  <c r="H672" i="26"/>
  <c r="I672" i="26"/>
  <c r="J672" i="26"/>
  <c r="E673" i="26"/>
  <c r="E674" i="26"/>
  <c r="E675" i="26"/>
  <c r="G675" i="26"/>
  <c r="H675" i="26"/>
  <c r="K675" i="26"/>
  <c r="A678" i="26"/>
  <c r="A681" i="26"/>
  <c r="A684" i="26"/>
  <c r="A686" i="26"/>
  <c r="B687" i="26"/>
  <c r="C687" i="26"/>
  <c r="D687" i="26"/>
  <c r="E687" i="26"/>
  <c r="Q687" i="26"/>
  <c r="R687" i="26"/>
  <c r="J690" i="26" s="1"/>
  <c r="S687" i="26"/>
  <c r="T687" i="26"/>
  <c r="J691" i="26" s="1"/>
  <c r="U687" i="26"/>
  <c r="V687" i="26"/>
  <c r="F688" i="26"/>
  <c r="G688" i="26"/>
  <c r="H688" i="26"/>
  <c r="I688" i="26"/>
  <c r="J688" i="26"/>
  <c r="F689" i="26"/>
  <c r="G689" i="26"/>
  <c r="H689" i="26"/>
  <c r="I689" i="26"/>
  <c r="J689" i="26"/>
  <c r="E690" i="26"/>
  <c r="E691" i="26"/>
  <c r="E692" i="26"/>
  <c r="G692" i="26"/>
  <c r="H692" i="26"/>
  <c r="K692" i="26"/>
  <c r="B694" i="26"/>
  <c r="C694" i="26"/>
  <c r="D694" i="26"/>
  <c r="E694" i="26"/>
  <c r="Q694" i="26"/>
  <c r="R694" i="26"/>
  <c r="J697" i="26" s="1"/>
  <c r="S694" i="26"/>
  <c r="T694" i="26"/>
  <c r="J698" i="26" s="1"/>
  <c r="U694" i="26"/>
  <c r="V694" i="26"/>
  <c r="F695" i="26"/>
  <c r="G695" i="26"/>
  <c r="H695" i="26"/>
  <c r="I695" i="26"/>
  <c r="J695" i="26"/>
  <c r="F696" i="26"/>
  <c r="G696" i="26"/>
  <c r="H696" i="26"/>
  <c r="I696" i="26"/>
  <c r="J696" i="26"/>
  <c r="E697" i="26"/>
  <c r="E698" i="26"/>
  <c r="E699" i="26"/>
  <c r="G699" i="26"/>
  <c r="H699" i="26"/>
  <c r="K699" i="26"/>
  <c r="B701" i="26"/>
  <c r="C701" i="26"/>
  <c r="D701" i="26"/>
  <c r="E701" i="26"/>
  <c r="Q701" i="26"/>
  <c r="R701" i="26"/>
  <c r="J706" i="26" s="1"/>
  <c r="S701" i="26"/>
  <c r="T701" i="26"/>
  <c r="J707" i="26" s="1"/>
  <c r="U701" i="26"/>
  <c r="V701" i="26"/>
  <c r="J708" i="26" s="1"/>
  <c r="F702" i="26"/>
  <c r="G702" i="26"/>
  <c r="H702" i="26"/>
  <c r="I702" i="26"/>
  <c r="J702" i="26"/>
  <c r="F703" i="26"/>
  <c r="G703" i="26"/>
  <c r="H703" i="26"/>
  <c r="I703" i="26"/>
  <c r="J703" i="26"/>
  <c r="F704" i="26"/>
  <c r="G704" i="26"/>
  <c r="H704" i="26"/>
  <c r="I704" i="26"/>
  <c r="J704" i="26"/>
  <c r="F705" i="26"/>
  <c r="G705" i="26"/>
  <c r="H705" i="26"/>
  <c r="I705" i="26"/>
  <c r="J705" i="26"/>
  <c r="E706" i="26"/>
  <c r="E707" i="26"/>
  <c r="E708" i="26"/>
  <c r="E709" i="26"/>
  <c r="G709" i="26"/>
  <c r="H709" i="26"/>
  <c r="K709" i="26"/>
  <c r="B711" i="26"/>
  <c r="C711" i="26"/>
  <c r="D711" i="26"/>
  <c r="E711" i="26"/>
  <c r="Q711" i="26"/>
  <c r="R711" i="26"/>
  <c r="J714" i="26" s="1"/>
  <c r="S711" i="26"/>
  <c r="T711" i="26"/>
  <c r="J715" i="26" s="1"/>
  <c r="U711" i="26"/>
  <c r="V711" i="26"/>
  <c r="F712" i="26"/>
  <c r="G712" i="26"/>
  <c r="H712" i="26"/>
  <c r="I712" i="26"/>
  <c r="J712" i="26"/>
  <c r="F713" i="26"/>
  <c r="G713" i="26"/>
  <c r="H713" i="26"/>
  <c r="I713" i="26"/>
  <c r="J713" i="26"/>
  <c r="E714" i="26"/>
  <c r="E715" i="26"/>
  <c r="E716" i="26"/>
  <c r="G716" i="26"/>
  <c r="H716" i="26"/>
  <c r="K716" i="26"/>
  <c r="A719" i="26"/>
  <c r="A722" i="26"/>
  <c r="A725" i="26"/>
  <c r="A727" i="26"/>
  <c r="B728" i="26"/>
  <c r="C728" i="26"/>
  <c r="D728" i="26"/>
  <c r="E728" i="26"/>
  <c r="Q728" i="26"/>
  <c r="R728" i="26"/>
  <c r="J731" i="26" s="1"/>
  <c r="S728" i="26"/>
  <c r="T728" i="26"/>
  <c r="J732" i="26" s="1"/>
  <c r="U728" i="26"/>
  <c r="V728" i="26"/>
  <c r="F729" i="26"/>
  <c r="G729" i="26"/>
  <c r="H729" i="26"/>
  <c r="I729" i="26"/>
  <c r="J729" i="26"/>
  <c r="F730" i="26"/>
  <c r="G730" i="26"/>
  <c r="H730" i="26"/>
  <c r="I730" i="26"/>
  <c r="J730" i="26"/>
  <c r="E731" i="26"/>
  <c r="E732" i="26"/>
  <c r="E733" i="26"/>
  <c r="G733" i="26"/>
  <c r="H733" i="26"/>
  <c r="K733" i="26"/>
  <c r="B735" i="26"/>
  <c r="C735" i="26"/>
  <c r="D735" i="26"/>
  <c r="E735" i="26"/>
  <c r="Q735" i="26"/>
  <c r="R735" i="26"/>
  <c r="J740" i="26" s="1"/>
  <c r="S735" i="26"/>
  <c r="T735" i="26"/>
  <c r="J741" i="26" s="1"/>
  <c r="U735" i="26"/>
  <c r="V735" i="26"/>
  <c r="J742" i="26" s="1"/>
  <c r="F736" i="26"/>
  <c r="G736" i="26"/>
  <c r="H736" i="26"/>
  <c r="I736" i="26"/>
  <c r="J736" i="26"/>
  <c r="F737" i="26"/>
  <c r="G737" i="26"/>
  <c r="H737" i="26"/>
  <c r="I737" i="26"/>
  <c r="J737" i="26"/>
  <c r="F738" i="26"/>
  <c r="G738" i="26"/>
  <c r="H738" i="26"/>
  <c r="I738" i="26"/>
  <c r="J738" i="26"/>
  <c r="F739" i="26"/>
  <c r="G739" i="26"/>
  <c r="H739" i="26"/>
  <c r="I739" i="26"/>
  <c r="J739" i="26"/>
  <c r="E740" i="26"/>
  <c r="E741" i="26"/>
  <c r="E742" i="26"/>
  <c r="E743" i="26"/>
  <c r="G743" i="26"/>
  <c r="H743" i="26"/>
  <c r="K743" i="26"/>
  <c r="B745" i="26"/>
  <c r="C745" i="26"/>
  <c r="D745" i="26"/>
  <c r="E745" i="26"/>
  <c r="Q745" i="26"/>
  <c r="R745" i="26"/>
  <c r="J748" i="26" s="1"/>
  <c r="S745" i="26"/>
  <c r="T745" i="26"/>
  <c r="J749" i="26" s="1"/>
  <c r="U745" i="26"/>
  <c r="V745" i="26"/>
  <c r="F746" i="26"/>
  <c r="G746" i="26"/>
  <c r="H746" i="26"/>
  <c r="I746" i="26"/>
  <c r="J746" i="26"/>
  <c r="F747" i="26"/>
  <c r="G747" i="26"/>
  <c r="H747" i="26"/>
  <c r="I747" i="26"/>
  <c r="J747" i="26"/>
  <c r="E748" i="26"/>
  <c r="E749" i="26"/>
  <c r="E750" i="26"/>
  <c r="G750" i="26"/>
  <c r="H750" i="26"/>
  <c r="K750" i="26"/>
  <c r="A753" i="26"/>
  <c r="A756" i="26"/>
  <c r="A759" i="26"/>
  <c r="A761" i="26"/>
  <c r="B762" i="26"/>
  <c r="C762" i="26"/>
  <c r="D762" i="26"/>
  <c r="E762" i="26"/>
  <c r="Q762" i="26"/>
  <c r="R762" i="26"/>
  <c r="J765" i="26" s="1"/>
  <c r="S762" i="26"/>
  <c r="T762" i="26"/>
  <c r="J766" i="26" s="1"/>
  <c r="U762" i="26"/>
  <c r="V762" i="26"/>
  <c r="F763" i="26"/>
  <c r="G763" i="26"/>
  <c r="H763" i="26"/>
  <c r="I763" i="26"/>
  <c r="J763" i="26"/>
  <c r="F764" i="26"/>
  <c r="G764" i="26"/>
  <c r="H764" i="26"/>
  <c r="I764" i="26"/>
  <c r="J764" i="26"/>
  <c r="E765" i="26"/>
  <c r="E766" i="26"/>
  <c r="E767" i="26"/>
  <c r="G767" i="26"/>
  <c r="H767" i="26"/>
  <c r="K767" i="26"/>
  <c r="B769" i="26"/>
  <c r="C769" i="26"/>
  <c r="D769" i="26"/>
  <c r="E769" i="26"/>
  <c r="Q769" i="26"/>
  <c r="R769" i="26"/>
  <c r="J772" i="26" s="1"/>
  <c r="S769" i="26"/>
  <c r="T769" i="26"/>
  <c r="J773" i="26" s="1"/>
  <c r="U769" i="26"/>
  <c r="V769" i="26"/>
  <c r="F770" i="26"/>
  <c r="G770" i="26"/>
  <c r="H770" i="26"/>
  <c r="I770" i="26"/>
  <c r="J770" i="26"/>
  <c r="F771" i="26"/>
  <c r="G771" i="26"/>
  <c r="H771" i="26"/>
  <c r="I771" i="26"/>
  <c r="J771" i="26"/>
  <c r="E772" i="26"/>
  <c r="E773" i="26"/>
  <c r="E774" i="26"/>
  <c r="G774" i="26"/>
  <c r="H774" i="26"/>
  <c r="K774" i="26"/>
  <c r="B776" i="26"/>
  <c r="C776" i="26"/>
  <c r="D776" i="26"/>
  <c r="E776" i="26"/>
  <c r="Q776" i="26"/>
  <c r="R776" i="26"/>
  <c r="J781" i="26" s="1"/>
  <c r="S776" i="26"/>
  <c r="T776" i="26"/>
  <c r="J782" i="26" s="1"/>
  <c r="U776" i="26"/>
  <c r="V776" i="26"/>
  <c r="J783" i="26" s="1"/>
  <c r="F777" i="26"/>
  <c r="G777" i="26"/>
  <c r="H777" i="26"/>
  <c r="I777" i="26"/>
  <c r="J777" i="26"/>
  <c r="F778" i="26"/>
  <c r="G778" i="26"/>
  <c r="H778" i="26"/>
  <c r="I778" i="26"/>
  <c r="J778" i="26"/>
  <c r="F779" i="26"/>
  <c r="G779" i="26"/>
  <c r="H779" i="26"/>
  <c r="I779" i="26"/>
  <c r="J779" i="26"/>
  <c r="F780" i="26"/>
  <c r="G780" i="26"/>
  <c r="H780" i="26"/>
  <c r="I780" i="26"/>
  <c r="J780" i="26"/>
  <c r="E781" i="26"/>
  <c r="E782" i="26"/>
  <c r="E783" i="26"/>
  <c r="E784" i="26"/>
  <c r="G784" i="26"/>
  <c r="H784" i="26"/>
  <c r="K784" i="26"/>
  <c r="B786" i="26"/>
  <c r="C786" i="26"/>
  <c r="D786" i="26"/>
  <c r="E786" i="26"/>
  <c r="Q786" i="26"/>
  <c r="R786" i="26"/>
  <c r="J789" i="26" s="1"/>
  <c r="S786" i="26"/>
  <c r="T786" i="26"/>
  <c r="J790" i="26" s="1"/>
  <c r="U786" i="26"/>
  <c r="V786" i="26"/>
  <c r="F787" i="26"/>
  <c r="G787" i="26"/>
  <c r="H787" i="26"/>
  <c r="I787" i="26"/>
  <c r="J787" i="26"/>
  <c r="F788" i="26"/>
  <c r="G788" i="26"/>
  <c r="H788" i="26"/>
  <c r="I788" i="26"/>
  <c r="J788" i="26"/>
  <c r="E789" i="26"/>
  <c r="E790" i="26"/>
  <c r="E791" i="26"/>
  <c r="G791" i="26"/>
  <c r="H791" i="26"/>
  <c r="K791" i="26"/>
  <c r="A794" i="26"/>
  <c r="A797" i="26"/>
  <c r="A800" i="26"/>
  <c r="AF800" i="26"/>
  <c r="A803" i="26"/>
  <c r="A805" i="26"/>
  <c r="B806" i="26"/>
  <c r="C806" i="26"/>
  <c r="D806" i="26"/>
  <c r="E806" i="26"/>
  <c r="Q806" i="26"/>
  <c r="R806" i="26"/>
  <c r="J810" i="26" s="1"/>
  <c r="S806" i="26"/>
  <c r="T806" i="26"/>
  <c r="J811" i="26" s="1"/>
  <c r="U806" i="26"/>
  <c r="V806" i="26"/>
  <c r="C807" i="26"/>
  <c r="F808" i="26"/>
  <c r="G808" i="26"/>
  <c r="H808" i="26"/>
  <c r="I808" i="26"/>
  <c r="J808" i="26"/>
  <c r="F809" i="26"/>
  <c r="G809" i="26"/>
  <c r="H809" i="26"/>
  <c r="I809" i="26"/>
  <c r="J809" i="26"/>
  <c r="E810" i="26"/>
  <c r="E811" i="26"/>
  <c r="E812" i="26"/>
  <c r="G812" i="26"/>
  <c r="H812" i="26"/>
  <c r="K812" i="26"/>
  <c r="A815" i="26"/>
  <c r="A818" i="26"/>
  <c r="B819" i="26"/>
  <c r="C819" i="26"/>
  <c r="D819" i="26"/>
  <c r="E819" i="26"/>
  <c r="Q819" i="26"/>
  <c r="R819" i="26"/>
  <c r="J825" i="26" s="1"/>
  <c r="S819" i="26"/>
  <c r="T819" i="26"/>
  <c r="J826" i="26" s="1"/>
  <c r="U819" i="26"/>
  <c r="V819" i="26"/>
  <c r="J827" i="26" s="1"/>
  <c r="C820" i="26"/>
  <c r="F821" i="26"/>
  <c r="G821" i="26"/>
  <c r="H821" i="26"/>
  <c r="I821" i="26"/>
  <c r="J821" i="26"/>
  <c r="F822" i="26"/>
  <c r="G822" i="26"/>
  <c r="H822" i="26"/>
  <c r="I822" i="26"/>
  <c r="J822" i="26"/>
  <c r="F823" i="26"/>
  <c r="G823" i="26"/>
  <c r="H823" i="26"/>
  <c r="I823" i="26"/>
  <c r="J823" i="26"/>
  <c r="F824" i="26"/>
  <c r="G824" i="26"/>
  <c r="H824" i="26"/>
  <c r="I824" i="26"/>
  <c r="J824" i="26"/>
  <c r="E825" i="26"/>
  <c r="E826" i="26"/>
  <c r="E827" i="26"/>
  <c r="E828" i="26"/>
  <c r="G828" i="26"/>
  <c r="H828" i="26"/>
  <c r="K828" i="26"/>
  <c r="B830" i="26"/>
  <c r="C830" i="26"/>
  <c r="D830" i="26"/>
  <c r="E830" i="26"/>
  <c r="Q830" i="26"/>
  <c r="R830" i="26"/>
  <c r="J833" i="26" s="1"/>
  <c r="S830" i="26"/>
  <c r="T830" i="26"/>
  <c r="J834" i="26" s="1"/>
  <c r="U830" i="26"/>
  <c r="V830" i="26"/>
  <c r="C831" i="26"/>
  <c r="F832" i="26"/>
  <c r="G832" i="26"/>
  <c r="H832" i="26"/>
  <c r="I832" i="26"/>
  <c r="J832" i="26"/>
  <c r="E833" i="26"/>
  <c r="E834" i="26"/>
  <c r="E835" i="26"/>
  <c r="G835" i="26"/>
  <c r="H835" i="26"/>
  <c r="K835" i="26"/>
  <c r="B837" i="26"/>
  <c r="C837" i="26"/>
  <c r="D837" i="26"/>
  <c r="E837" i="26"/>
  <c r="Q837" i="26"/>
  <c r="R837" i="26"/>
  <c r="J840" i="26" s="1"/>
  <c r="S837" i="26"/>
  <c r="T837" i="26"/>
  <c r="J841" i="26" s="1"/>
  <c r="U837" i="26"/>
  <c r="V837" i="26"/>
  <c r="F838" i="26"/>
  <c r="G838" i="26"/>
  <c r="H838" i="26"/>
  <c r="I838" i="26"/>
  <c r="J838" i="26"/>
  <c r="F839" i="26"/>
  <c r="G839" i="26"/>
  <c r="H839" i="26"/>
  <c r="I839" i="26"/>
  <c r="J839" i="26"/>
  <c r="E840" i="26"/>
  <c r="E841" i="26"/>
  <c r="E842" i="26"/>
  <c r="G842" i="26"/>
  <c r="H842" i="26"/>
  <c r="K842" i="26"/>
  <c r="B844" i="26"/>
  <c r="C844" i="26"/>
  <c r="D844" i="26"/>
  <c r="E844" i="26"/>
  <c r="Q844" i="26"/>
  <c r="R844" i="26"/>
  <c r="J850" i="26" s="1"/>
  <c r="S844" i="26"/>
  <c r="T844" i="26"/>
  <c r="J851" i="26" s="1"/>
  <c r="U844" i="26"/>
  <c r="V844" i="26"/>
  <c r="J852" i="26" s="1"/>
  <c r="C845" i="26"/>
  <c r="F846" i="26"/>
  <c r="G846" i="26"/>
  <c r="H846" i="26"/>
  <c r="I846" i="26"/>
  <c r="J846" i="26"/>
  <c r="F847" i="26"/>
  <c r="G847" i="26"/>
  <c r="H847" i="26"/>
  <c r="I847" i="26"/>
  <c r="J847" i="26"/>
  <c r="F848" i="26"/>
  <c r="G848" i="26"/>
  <c r="H848" i="26"/>
  <c r="I848" i="26"/>
  <c r="J848" i="26"/>
  <c r="F849" i="26"/>
  <c r="G849" i="26"/>
  <c r="H849" i="26"/>
  <c r="I849" i="26"/>
  <c r="J849" i="26"/>
  <c r="E850" i="26"/>
  <c r="E851" i="26"/>
  <c r="E852" i="26"/>
  <c r="E853" i="26"/>
  <c r="G853" i="26"/>
  <c r="H853" i="26"/>
  <c r="K853" i="26"/>
  <c r="B855" i="26"/>
  <c r="C855" i="26"/>
  <c r="D855" i="26"/>
  <c r="E855" i="26"/>
  <c r="Q855" i="26"/>
  <c r="R855" i="26"/>
  <c r="J859" i="26" s="1"/>
  <c r="S855" i="26"/>
  <c r="T855" i="26"/>
  <c r="J860" i="26" s="1"/>
  <c r="U855" i="26"/>
  <c r="V855" i="26"/>
  <c r="F856" i="26"/>
  <c r="G856" i="26"/>
  <c r="H856" i="26"/>
  <c r="I856" i="26"/>
  <c r="J856" i="26"/>
  <c r="F857" i="26"/>
  <c r="G857" i="26"/>
  <c r="H857" i="26"/>
  <c r="I857" i="26"/>
  <c r="J857" i="26"/>
  <c r="F858" i="26"/>
  <c r="G858" i="26"/>
  <c r="H858" i="26"/>
  <c r="I858" i="26"/>
  <c r="J858" i="26"/>
  <c r="E859" i="26"/>
  <c r="E860" i="26"/>
  <c r="E861" i="26"/>
  <c r="G861" i="26"/>
  <c r="H861" i="26"/>
  <c r="K861" i="26"/>
  <c r="A864" i="26"/>
  <c r="A867" i="26"/>
  <c r="B868" i="26"/>
  <c r="C868" i="26"/>
  <c r="D868" i="26"/>
  <c r="E868" i="26"/>
  <c r="Q868" i="26"/>
  <c r="R868" i="26"/>
  <c r="J874" i="26" s="1"/>
  <c r="S868" i="26"/>
  <c r="T868" i="26"/>
  <c r="J875" i="26" s="1"/>
  <c r="U868" i="26"/>
  <c r="V868" i="26"/>
  <c r="J876" i="26" s="1"/>
  <c r="C869" i="26"/>
  <c r="F870" i="26"/>
  <c r="G870" i="26"/>
  <c r="H870" i="26"/>
  <c r="I870" i="26"/>
  <c r="J870" i="26"/>
  <c r="F871" i="26"/>
  <c r="G871" i="26"/>
  <c r="H871" i="26"/>
  <c r="I871" i="26"/>
  <c r="J871" i="26"/>
  <c r="F872" i="26"/>
  <c r="G872" i="26"/>
  <c r="H872" i="26"/>
  <c r="I872" i="26"/>
  <c r="J872" i="26"/>
  <c r="F873" i="26"/>
  <c r="G873" i="26"/>
  <c r="H873" i="26"/>
  <c r="I873" i="26"/>
  <c r="J873" i="26"/>
  <c r="E874" i="26"/>
  <c r="E875" i="26"/>
  <c r="E876" i="26"/>
  <c r="E877" i="26"/>
  <c r="G877" i="26"/>
  <c r="H877" i="26"/>
  <c r="K877" i="26"/>
  <c r="B879" i="26"/>
  <c r="C879" i="26"/>
  <c r="D879" i="26"/>
  <c r="E879" i="26"/>
  <c r="Q879" i="26"/>
  <c r="R879" i="26"/>
  <c r="J883" i="26" s="1"/>
  <c r="S879" i="26"/>
  <c r="T879" i="26"/>
  <c r="J884" i="26" s="1"/>
  <c r="U879" i="26"/>
  <c r="V879" i="26"/>
  <c r="C880" i="26"/>
  <c r="F881" i="26"/>
  <c r="G881" i="26"/>
  <c r="H881" i="26"/>
  <c r="I881" i="26"/>
  <c r="J881" i="26"/>
  <c r="F882" i="26"/>
  <c r="G882" i="26"/>
  <c r="H882" i="26"/>
  <c r="I882" i="26"/>
  <c r="J882" i="26"/>
  <c r="E883" i="26"/>
  <c r="E884" i="26"/>
  <c r="E885" i="26"/>
  <c r="G885" i="26"/>
  <c r="H885" i="26"/>
  <c r="K885" i="26"/>
  <c r="B887" i="26"/>
  <c r="C887" i="26"/>
  <c r="D887" i="26"/>
  <c r="E887" i="26"/>
  <c r="Q887" i="26"/>
  <c r="R887" i="26"/>
  <c r="J890" i="26" s="1"/>
  <c r="S887" i="26"/>
  <c r="T887" i="26"/>
  <c r="J891" i="26" s="1"/>
  <c r="U887" i="26"/>
  <c r="V887" i="26"/>
  <c r="F888" i="26"/>
  <c r="G888" i="26"/>
  <c r="H888" i="26"/>
  <c r="I888" i="26"/>
  <c r="J888" i="26"/>
  <c r="F889" i="26"/>
  <c r="G889" i="26"/>
  <c r="H889" i="26"/>
  <c r="I889" i="26"/>
  <c r="J889" i="26"/>
  <c r="E890" i="26"/>
  <c r="E891" i="26"/>
  <c r="E892" i="26"/>
  <c r="G892" i="26"/>
  <c r="H892" i="26"/>
  <c r="K892" i="26"/>
  <c r="B894" i="26"/>
  <c r="C894" i="26"/>
  <c r="D894" i="26"/>
  <c r="E894" i="26"/>
  <c r="Q894" i="26"/>
  <c r="R894" i="26"/>
  <c r="J897" i="26" s="1"/>
  <c r="S894" i="26"/>
  <c r="T894" i="26"/>
  <c r="J898" i="26" s="1"/>
  <c r="U894" i="26"/>
  <c r="V894" i="26"/>
  <c r="F895" i="26"/>
  <c r="G895" i="26"/>
  <c r="H895" i="26"/>
  <c r="I895" i="26"/>
  <c r="J895" i="26"/>
  <c r="F896" i="26"/>
  <c r="G896" i="26"/>
  <c r="H896" i="26"/>
  <c r="I896" i="26"/>
  <c r="J896" i="26"/>
  <c r="E897" i="26"/>
  <c r="E898" i="26"/>
  <c r="E899" i="26"/>
  <c r="G899" i="26"/>
  <c r="H899" i="26"/>
  <c r="K899" i="26"/>
  <c r="B901" i="26"/>
  <c r="C901" i="26"/>
  <c r="D901" i="26"/>
  <c r="E901" i="26"/>
  <c r="Q901" i="26"/>
  <c r="R901" i="26"/>
  <c r="J904" i="26" s="1"/>
  <c r="S901" i="26"/>
  <c r="T901" i="26"/>
  <c r="J905" i="26" s="1"/>
  <c r="U901" i="26"/>
  <c r="V901" i="26"/>
  <c r="C902" i="26"/>
  <c r="F903" i="26"/>
  <c r="G903" i="26"/>
  <c r="H903" i="26"/>
  <c r="I903" i="26"/>
  <c r="J903" i="26"/>
  <c r="E904" i="26"/>
  <c r="E905" i="26"/>
  <c r="E906" i="26"/>
  <c r="G906" i="26"/>
  <c r="H906" i="26"/>
  <c r="K906" i="26"/>
  <c r="A909" i="26"/>
  <c r="A912" i="26"/>
  <c r="B913" i="26"/>
  <c r="C913" i="26"/>
  <c r="D913" i="26"/>
  <c r="E913" i="26"/>
  <c r="Q913" i="26"/>
  <c r="R913" i="26"/>
  <c r="J916" i="26" s="1"/>
  <c r="S913" i="26"/>
  <c r="T913" i="26"/>
  <c r="J917" i="26" s="1"/>
  <c r="U913" i="26"/>
  <c r="V913" i="26"/>
  <c r="C914" i="26"/>
  <c r="F915" i="26"/>
  <c r="G915" i="26"/>
  <c r="H915" i="26"/>
  <c r="I915" i="26"/>
  <c r="J915" i="26"/>
  <c r="E916" i="26"/>
  <c r="E917" i="26"/>
  <c r="E918" i="26"/>
  <c r="G918" i="26"/>
  <c r="H918" i="26"/>
  <c r="K918" i="26"/>
  <c r="B920" i="26"/>
  <c r="C920" i="26"/>
  <c r="D920" i="26"/>
  <c r="E920" i="26"/>
  <c r="Q920" i="26"/>
  <c r="R920" i="26"/>
  <c r="J923" i="26" s="1"/>
  <c r="S920" i="26"/>
  <c r="T920" i="26"/>
  <c r="J924" i="26" s="1"/>
  <c r="U920" i="26"/>
  <c r="V920" i="26"/>
  <c r="C921" i="26"/>
  <c r="F922" i="26"/>
  <c r="G922" i="26"/>
  <c r="H922" i="26"/>
  <c r="I922" i="26"/>
  <c r="J922" i="26"/>
  <c r="E923" i="26"/>
  <c r="E924" i="26"/>
  <c r="E925" i="26"/>
  <c r="G925" i="26"/>
  <c r="H925" i="26"/>
  <c r="K925" i="26"/>
  <c r="B927" i="26"/>
  <c r="C927" i="26"/>
  <c r="D927" i="26"/>
  <c r="E927" i="26"/>
  <c r="Q927" i="26"/>
  <c r="R927" i="26"/>
  <c r="J930" i="26" s="1"/>
  <c r="S927" i="26"/>
  <c r="T927" i="26"/>
  <c r="J931" i="26" s="1"/>
  <c r="U927" i="26"/>
  <c r="V927" i="26"/>
  <c r="C928" i="26"/>
  <c r="F929" i="26"/>
  <c r="G929" i="26"/>
  <c r="H929" i="26"/>
  <c r="I929" i="26"/>
  <c r="J929" i="26"/>
  <c r="E930" i="26"/>
  <c r="E931" i="26"/>
  <c r="E932" i="26"/>
  <c r="G932" i="26"/>
  <c r="H932" i="26"/>
  <c r="K932" i="26"/>
  <c r="B934" i="26"/>
  <c r="C934" i="26"/>
  <c r="D934" i="26"/>
  <c r="E934" i="26"/>
  <c r="Q934" i="26"/>
  <c r="R934" i="26"/>
  <c r="J940" i="26" s="1"/>
  <c r="S934" i="26"/>
  <c r="T934" i="26"/>
  <c r="J941" i="26" s="1"/>
  <c r="U934" i="26"/>
  <c r="V934" i="26"/>
  <c r="J942" i="26" s="1"/>
  <c r="C935" i="26"/>
  <c r="F936" i="26"/>
  <c r="G936" i="26"/>
  <c r="H936" i="26"/>
  <c r="I936" i="26"/>
  <c r="J936" i="26"/>
  <c r="F937" i="26"/>
  <c r="G937" i="26"/>
  <c r="H937" i="26"/>
  <c r="I937" i="26"/>
  <c r="J937" i="26"/>
  <c r="F938" i="26"/>
  <c r="G938" i="26"/>
  <c r="H938" i="26"/>
  <c r="I938" i="26"/>
  <c r="J938" i="26"/>
  <c r="F939" i="26"/>
  <c r="G939" i="26"/>
  <c r="H939" i="26"/>
  <c r="I939" i="26"/>
  <c r="J939" i="26"/>
  <c r="E940" i="26"/>
  <c r="E941" i="26"/>
  <c r="E942" i="26"/>
  <c r="E943" i="26"/>
  <c r="G943" i="26"/>
  <c r="H943" i="26"/>
  <c r="K943" i="26"/>
  <c r="B945" i="26"/>
  <c r="C945" i="26"/>
  <c r="D945" i="26"/>
  <c r="E945" i="26"/>
  <c r="Q945" i="26"/>
  <c r="R945" i="26"/>
  <c r="J951" i="26" s="1"/>
  <c r="S945" i="26"/>
  <c r="T945" i="26"/>
  <c r="J952" i="26" s="1"/>
  <c r="U945" i="26"/>
  <c r="V945" i="26"/>
  <c r="J953" i="26" s="1"/>
  <c r="C946" i="26"/>
  <c r="F947" i="26"/>
  <c r="G947" i="26"/>
  <c r="H947" i="26"/>
  <c r="I947" i="26"/>
  <c r="J947" i="26"/>
  <c r="F948" i="26"/>
  <c r="G948" i="26"/>
  <c r="H948" i="26"/>
  <c r="I948" i="26"/>
  <c r="J948" i="26"/>
  <c r="F949" i="26"/>
  <c r="G949" i="26"/>
  <c r="H949" i="26"/>
  <c r="I949" i="26"/>
  <c r="J949" i="26"/>
  <c r="F950" i="26"/>
  <c r="G950" i="26"/>
  <c r="H950" i="26"/>
  <c r="I950" i="26"/>
  <c r="J950" i="26"/>
  <c r="E951" i="26"/>
  <c r="E952" i="26"/>
  <c r="E953" i="26"/>
  <c r="E954" i="26"/>
  <c r="G954" i="26"/>
  <c r="H954" i="26"/>
  <c r="K954" i="26"/>
  <c r="B956" i="26"/>
  <c r="C956" i="26"/>
  <c r="D956" i="26"/>
  <c r="E956" i="26"/>
  <c r="Q956" i="26"/>
  <c r="R956" i="26"/>
  <c r="J962" i="26" s="1"/>
  <c r="S956" i="26"/>
  <c r="T956" i="26"/>
  <c r="J963" i="26" s="1"/>
  <c r="U956" i="26"/>
  <c r="V956" i="26"/>
  <c r="J964" i="26" s="1"/>
  <c r="C957" i="26"/>
  <c r="F958" i="26"/>
  <c r="G958" i="26"/>
  <c r="H958" i="26"/>
  <c r="I958" i="26"/>
  <c r="J958" i="26"/>
  <c r="F959" i="26"/>
  <c r="G959" i="26"/>
  <c r="H959" i="26"/>
  <c r="I959" i="26"/>
  <c r="J959" i="26"/>
  <c r="F960" i="26"/>
  <c r="G960" i="26"/>
  <c r="H960" i="26"/>
  <c r="I960" i="26"/>
  <c r="J960" i="26"/>
  <c r="F961" i="26"/>
  <c r="G961" i="26"/>
  <c r="H961" i="26"/>
  <c r="I961" i="26"/>
  <c r="J961" i="26"/>
  <c r="E962" i="26"/>
  <c r="E963" i="26"/>
  <c r="E964" i="26"/>
  <c r="E965" i="26"/>
  <c r="G965" i="26"/>
  <c r="H965" i="26"/>
  <c r="K965" i="26"/>
  <c r="B967" i="26"/>
  <c r="C967" i="26"/>
  <c r="D967" i="26"/>
  <c r="E967" i="26"/>
  <c r="Q967" i="26"/>
  <c r="R967" i="26"/>
  <c r="J971" i="26" s="1"/>
  <c r="S967" i="26"/>
  <c r="T967" i="26"/>
  <c r="J972" i="26" s="1"/>
  <c r="U967" i="26"/>
  <c r="V967" i="26"/>
  <c r="C968" i="26"/>
  <c r="F969" i="26"/>
  <c r="G969" i="26"/>
  <c r="H969" i="26"/>
  <c r="I969" i="26"/>
  <c r="J969" i="26"/>
  <c r="F970" i="26"/>
  <c r="G970" i="26"/>
  <c r="H970" i="26"/>
  <c r="I970" i="26"/>
  <c r="J970" i="26"/>
  <c r="E971" i="26"/>
  <c r="E972" i="26"/>
  <c r="E973" i="26"/>
  <c r="G973" i="26"/>
  <c r="H973" i="26"/>
  <c r="K973" i="26"/>
  <c r="B975" i="26"/>
  <c r="C975" i="26"/>
  <c r="D975" i="26"/>
  <c r="E975" i="26"/>
  <c r="Q975" i="26"/>
  <c r="R975" i="26"/>
  <c r="J979" i="26" s="1"/>
  <c r="S975" i="26"/>
  <c r="T975" i="26"/>
  <c r="J980" i="26" s="1"/>
  <c r="U975" i="26"/>
  <c r="V975" i="26"/>
  <c r="C976" i="26"/>
  <c r="F977" i="26"/>
  <c r="G977" i="26"/>
  <c r="H977" i="26"/>
  <c r="I977" i="26"/>
  <c r="J977" i="26"/>
  <c r="F978" i="26"/>
  <c r="G978" i="26"/>
  <c r="H978" i="26"/>
  <c r="I978" i="26"/>
  <c r="J978" i="26"/>
  <c r="E979" i="26"/>
  <c r="E980" i="26"/>
  <c r="E981" i="26"/>
  <c r="G981" i="26"/>
  <c r="H981" i="26"/>
  <c r="K981" i="26"/>
  <c r="B983" i="26"/>
  <c r="C983" i="26"/>
  <c r="D983" i="26"/>
  <c r="E983" i="26"/>
  <c r="Q983" i="26"/>
  <c r="R983" i="26"/>
  <c r="J987" i="26" s="1"/>
  <c r="S983" i="26"/>
  <c r="T983" i="26"/>
  <c r="J988" i="26" s="1"/>
  <c r="U983" i="26"/>
  <c r="V983" i="26"/>
  <c r="C984" i="26"/>
  <c r="F985" i="26"/>
  <c r="G985" i="26"/>
  <c r="H985" i="26"/>
  <c r="I985" i="26"/>
  <c r="J985" i="26"/>
  <c r="F986" i="26"/>
  <c r="G986" i="26"/>
  <c r="H986" i="26"/>
  <c r="I986" i="26"/>
  <c r="J986" i="26"/>
  <c r="E987" i="26"/>
  <c r="E988" i="26"/>
  <c r="E989" i="26"/>
  <c r="G989" i="26"/>
  <c r="H989" i="26"/>
  <c r="K989" i="26"/>
  <c r="A992" i="26"/>
  <c r="A995" i="26"/>
  <c r="B996" i="26"/>
  <c r="C996" i="26"/>
  <c r="D996" i="26"/>
  <c r="E996" i="26"/>
  <c r="Q996" i="26"/>
  <c r="R996" i="26"/>
  <c r="J1001" i="26" s="1"/>
  <c r="S996" i="26"/>
  <c r="T996" i="26"/>
  <c r="J1002" i="26" s="1"/>
  <c r="U996" i="26"/>
  <c r="V996" i="26"/>
  <c r="J1003" i="26" s="1"/>
  <c r="F997" i="26"/>
  <c r="G997" i="26"/>
  <c r="H997" i="26"/>
  <c r="I997" i="26"/>
  <c r="J997" i="26"/>
  <c r="F998" i="26"/>
  <c r="G998" i="26"/>
  <c r="H998" i="26"/>
  <c r="I998" i="26"/>
  <c r="J998" i="26"/>
  <c r="F999" i="26"/>
  <c r="G999" i="26"/>
  <c r="H999" i="26"/>
  <c r="I999" i="26"/>
  <c r="J999" i="26"/>
  <c r="F1000" i="26"/>
  <c r="G1000" i="26"/>
  <c r="H1000" i="26"/>
  <c r="I1000" i="26"/>
  <c r="J1000" i="26"/>
  <c r="E1001" i="26"/>
  <c r="E1002" i="26"/>
  <c r="E1003" i="26"/>
  <c r="E1004" i="26"/>
  <c r="G1004" i="26"/>
  <c r="H1004" i="26"/>
  <c r="K1004" i="26"/>
  <c r="B1006" i="26"/>
  <c r="C1006" i="26"/>
  <c r="D1006" i="26"/>
  <c r="E1006" i="26"/>
  <c r="Q1006" i="26"/>
  <c r="R1006" i="26"/>
  <c r="J1008" i="26" s="1"/>
  <c r="S1006" i="26"/>
  <c r="T1006" i="26"/>
  <c r="J1009" i="26" s="1"/>
  <c r="U1006" i="26"/>
  <c r="V1006" i="26"/>
  <c r="F1007" i="26"/>
  <c r="G1007" i="26"/>
  <c r="H1007" i="26"/>
  <c r="I1007" i="26"/>
  <c r="J1007" i="26"/>
  <c r="E1008" i="26"/>
  <c r="E1009" i="26"/>
  <c r="E1010" i="26"/>
  <c r="G1010" i="26"/>
  <c r="H1010" i="26"/>
  <c r="K1010" i="26"/>
  <c r="B1012" i="26"/>
  <c r="C1012" i="26"/>
  <c r="D1012" i="26"/>
  <c r="E1012" i="26"/>
  <c r="Q1012" i="26"/>
  <c r="R1012" i="26"/>
  <c r="J1015" i="26" s="1"/>
  <c r="S1012" i="26"/>
  <c r="T1012" i="26"/>
  <c r="J1016" i="26" s="1"/>
  <c r="U1012" i="26"/>
  <c r="V1012" i="26"/>
  <c r="F1013" i="26"/>
  <c r="G1013" i="26"/>
  <c r="H1013" i="26"/>
  <c r="I1013" i="26"/>
  <c r="J1013" i="26"/>
  <c r="F1014" i="26"/>
  <c r="G1014" i="26"/>
  <c r="H1014" i="26"/>
  <c r="I1014" i="26"/>
  <c r="J1014" i="26"/>
  <c r="E1015" i="26"/>
  <c r="E1016" i="26"/>
  <c r="E1017" i="26"/>
  <c r="G1017" i="26"/>
  <c r="H1017" i="26"/>
  <c r="K1017" i="26"/>
  <c r="B1019" i="26"/>
  <c r="C1019" i="26"/>
  <c r="D1019" i="26"/>
  <c r="E1019" i="26"/>
  <c r="Q1019" i="26"/>
  <c r="R1019" i="26"/>
  <c r="J1022" i="26" s="1"/>
  <c r="S1019" i="26"/>
  <c r="T1019" i="26"/>
  <c r="J1023" i="26" s="1"/>
  <c r="U1019" i="26"/>
  <c r="V1019" i="26"/>
  <c r="F1020" i="26"/>
  <c r="G1020" i="26"/>
  <c r="H1020" i="26"/>
  <c r="I1020" i="26"/>
  <c r="J1020" i="26"/>
  <c r="F1021" i="26"/>
  <c r="G1021" i="26"/>
  <c r="H1021" i="26"/>
  <c r="I1021" i="26"/>
  <c r="J1021" i="26"/>
  <c r="E1022" i="26"/>
  <c r="E1023" i="26"/>
  <c r="E1024" i="26"/>
  <c r="G1024" i="26"/>
  <c r="H1024" i="26"/>
  <c r="K1024" i="26"/>
  <c r="B1026" i="26"/>
  <c r="C1026" i="26"/>
  <c r="D1026" i="26"/>
  <c r="E1026" i="26"/>
  <c r="Q1026" i="26"/>
  <c r="R1026" i="26"/>
  <c r="J1029" i="26" s="1"/>
  <c r="S1026" i="26"/>
  <c r="T1026" i="26"/>
  <c r="J1030" i="26" s="1"/>
  <c r="U1026" i="26"/>
  <c r="V1026" i="26"/>
  <c r="F1027" i="26"/>
  <c r="G1027" i="26"/>
  <c r="H1027" i="26"/>
  <c r="I1027" i="26"/>
  <c r="J1027" i="26"/>
  <c r="F1028" i="26"/>
  <c r="G1028" i="26"/>
  <c r="H1028" i="26"/>
  <c r="I1028" i="26"/>
  <c r="J1028" i="26"/>
  <c r="E1029" i="26"/>
  <c r="E1030" i="26"/>
  <c r="E1031" i="26"/>
  <c r="G1031" i="26"/>
  <c r="H1031" i="26"/>
  <c r="K1031" i="26"/>
  <c r="B1033" i="26"/>
  <c r="C1033" i="26"/>
  <c r="D1033" i="26"/>
  <c r="E1033" i="26"/>
  <c r="Q1033" i="26"/>
  <c r="R1033" i="26"/>
  <c r="J1036" i="26" s="1"/>
  <c r="S1033" i="26"/>
  <c r="T1033" i="26"/>
  <c r="J1037" i="26" s="1"/>
  <c r="U1033" i="26"/>
  <c r="V1033" i="26"/>
  <c r="F1034" i="26"/>
  <c r="G1034" i="26"/>
  <c r="H1034" i="26"/>
  <c r="I1034" i="26"/>
  <c r="J1034" i="26"/>
  <c r="F1035" i="26"/>
  <c r="G1035" i="26"/>
  <c r="H1035" i="26"/>
  <c r="I1035" i="26"/>
  <c r="J1035" i="26"/>
  <c r="E1036" i="26"/>
  <c r="E1037" i="26"/>
  <c r="E1038" i="26"/>
  <c r="G1038" i="26"/>
  <c r="H1038" i="26"/>
  <c r="K1038" i="26"/>
  <c r="B1040" i="26"/>
  <c r="C1040" i="26"/>
  <c r="D1040" i="26"/>
  <c r="E1040" i="26"/>
  <c r="Q1040" i="26"/>
  <c r="R1040" i="26"/>
  <c r="J1045" i="26" s="1"/>
  <c r="S1040" i="26"/>
  <c r="T1040" i="26"/>
  <c r="J1046" i="26" s="1"/>
  <c r="U1040" i="26"/>
  <c r="V1040" i="26"/>
  <c r="J1047" i="26" s="1"/>
  <c r="F1041" i="26"/>
  <c r="G1041" i="26"/>
  <c r="H1041" i="26"/>
  <c r="I1041" i="26"/>
  <c r="J1041" i="26"/>
  <c r="F1042" i="26"/>
  <c r="G1042" i="26"/>
  <c r="H1042" i="26"/>
  <c r="I1042" i="26"/>
  <c r="J1042" i="26"/>
  <c r="F1043" i="26"/>
  <c r="G1043" i="26"/>
  <c r="H1043" i="26"/>
  <c r="I1043" i="26"/>
  <c r="J1043" i="26"/>
  <c r="F1044" i="26"/>
  <c r="G1044" i="26"/>
  <c r="H1044" i="26"/>
  <c r="I1044" i="26"/>
  <c r="J1044" i="26"/>
  <c r="E1045" i="26"/>
  <c r="E1046" i="26"/>
  <c r="E1047" i="26"/>
  <c r="E1048" i="26"/>
  <c r="G1048" i="26"/>
  <c r="H1048" i="26"/>
  <c r="K1048" i="26"/>
  <c r="C1050" i="26"/>
  <c r="D1050" i="26"/>
  <c r="E1050" i="26"/>
  <c r="Q1050" i="26"/>
  <c r="R1050" i="26"/>
  <c r="J1054" i="26" s="1"/>
  <c r="S1050" i="26"/>
  <c r="T1050" i="26"/>
  <c r="J1055" i="26" s="1"/>
  <c r="U1050" i="26"/>
  <c r="V1050" i="26"/>
  <c r="C1051" i="26"/>
  <c r="F1052" i="26"/>
  <c r="G1052" i="26"/>
  <c r="H1052" i="26"/>
  <c r="I1052" i="26"/>
  <c r="J1052" i="26"/>
  <c r="F1053" i="26"/>
  <c r="G1053" i="26"/>
  <c r="H1053" i="26"/>
  <c r="I1053" i="26"/>
  <c r="J1053" i="26"/>
  <c r="E1054" i="26"/>
  <c r="E1055" i="26"/>
  <c r="E1056" i="26"/>
  <c r="G1056" i="26"/>
  <c r="H1056" i="26"/>
  <c r="K1056" i="26"/>
  <c r="C1058" i="26"/>
  <c r="D1058" i="26"/>
  <c r="E1058" i="26"/>
  <c r="Q1058" i="26"/>
  <c r="R1058" i="26"/>
  <c r="J1061" i="26" s="1"/>
  <c r="S1058" i="26"/>
  <c r="T1058" i="26"/>
  <c r="J1062" i="26" s="1"/>
  <c r="U1058" i="26"/>
  <c r="V1058" i="26"/>
  <c r="C1059" i="26"/>
  <c r="F1060" i="26"/>
  <c r="G1060" i="26"/>
  <c r="H1060" i="26"/>
  <c r="I1060" i="26"/>
  <c r="J1060" i="26"/>
  <c r="E1061" i="26"/>
  <c r="E1062" i="26"/>
  <c r="E1063" i="26"/>
  <c r="G1063" i="26"/>
  <c r="H1063" i="26"/>
  <c r="K1063" i="26"/>
  <c r="C1065" i="26"/>
  <c r="D1065" i="26"/>
  <c r="E1065" i="26"/>
  <c r="Q1065" i="26"/>
  <c r="R1065" i="26"/>
  <c r="J1069" i="26" s="1"/>
  <c r="S1065" i="26"/>
  <c r="T1065" i="26"/>
  <c r="J1070" i="26" s="1"/>
  <c r="U1065" i="26"/>
  <c r="V1065" i="26"/>
  <c r="C1066" i="26"/>
  <c r="F1067" i="26"/>
  <c r="G1067" i="26"/>
  <c r="H1067" i="26"/>
  <c r="I1067" i="26"/>
  <c r="J1067" i="26"/>
  <c r="F1068" i="26"/>
  <c r="G1068" i="26"/>
  <c r="H1068" i="26"/>
  <c r="I1068" i="26"/>
  <c r="J1068" i="26"/>
  <c r="E1069" i="26"/>
  <c r="E1070" i="26"/>
  <c r="E1071" i="26"/>
  <c r="G1071" i="26"/>
  <c r="H1071" i="26"/>
  <c r="K1071" i="26"/>
  <c r="C1073" i="26"/>
  <c r="D1073" i="26"/>
  <c r="E1073" i="26"/>
  <c r="Q1073" i="26"/>
  <c r="R1073" i="26"/>
  <c r="J1076" i="26" s="1"/>
  <c r="S1073" i="26"/>
  <c r="T1073" i="26"/>
  <c r="J1077" i="26" s="1"/>
  <c r="U1073" i="26"/>
  <c r="V1073" i="26"/>
  <c r="C1074" i="26"/>
  <c r="F1075" i="26"/>
  <c r="G1075" i="26"/>
  <c r="H1075" i="26"/>
  <c r="I1075" i="26"/>
  <c r="J1075" i="26"/>
  <c r="E1076" i="26"/>
  <c r="E1077" i="26"/>
  <c r="E1078" i="26"/>
  <c r="G1078" i="26"/>
  <c r="H1078" i="26"/>
  <c r="K1078" i="26"/>
  <c r="C1080" i="26"/>
  <c r="D1080" i="26"/>
  <c r="E1080" i="26"/>
  <c r="Q1080" i="26"/>
  <c r="R1080" i="26"/>
  <c r="J1084" i="26" s="1"/>
  <c r="S1080" i="26"/>
  <c r="T1080" i="26"/>
  <c r="J1085" i="26" s="1"/>
  <c r="U1080" i="26"/>
  <c r="V1080" i="26"/>
  <c r="C1081" i="26"/>
  <c r="F1082" i="26"/>
  <c r="G1082" i="26"/>
  <c r="H1082" i="26"/>
  <c r="I1082" i="26"/>
  <c r="J1082" i="26"/>
  <c r="F1083" i="26"/>
  <c r="G1083" i="26"/>
  <c r="H1083" i="26"/>
  <c r="I1083" i="26"/>
  <c r="J1083" i="26"/>
  <c r="E1084" i="26"/>
  <c r="E1085" i="26"/>
  <c r="E1086" i="26"/>
  <c r="G1086" i="26"/>
  <c r="H1086" i="26"/>
  <c r="K1086" i="26"/>
  <c r="C1088" i="26"/>
  <c r="D1088" i="26"/>
  <c r="E1088" i="26"/>
  <c r="Q1088" i="26"/>
  <c r="R1088" i="26"/>
  <c r="J1092" i="26" s="1"/>
  <c r="S1088" i="26"/>
  <c r="T1088" i="26"/>
  <c r="J1093" i="26" s="1"/>
  <c r="U1088" i="26"/>
  <c r="V1088" i="26"/>
  <c r="C1089" i="26"/>
  <c r="F1090" i="26"/>
  <c r="G1090" i="26"/>
  <c r="H1090" i="26"/>
  <c r="I1090" i="26"/>
  <c r="J1090" i="26"/>
  <c r="F1091" i="26"/>
  <c r="G1091" i="26"/>
  <c r="H1091" i="26"/>
  <c r="I1091" i="26"/>
  <c r="J1091" i="26"/>
  <c r="E1092" i="26"/>
  <c r="E1093" i="26"/>
  <c r="E1094" i="26"/>
  <c r="G1094" i="26"/>
  <c r="H1094" i="26"/>
  <c r="K1094" i="26"/>
  <c r="B1096" i="26"/>
  <c r="C1096" i="26"/>
  <c r="D1096" i="26"/>
  <c r="E1096" i="26"/>
  <c r="Q1096" i="26"/>
  <c r="R1096" i="26"/>
  <c r="J1099" i="26" s="1"/>
  <c r="S1096" i="26"/>
  <c r="T1096" i="26"/>
  <c r="J1100" i="26" s="1"/>
  <c r="U1096" i="26"/>
  <c r="V1096" i="26"/>
  <c r="F1097" i="26"/>
  <c r="G1097" i="26"/>
  <c r="H1097" i="26"/>
  <c r="I1097" i="26"/>
  <c r="J1097" i="26"/>
  <c r="F1098" i="26"/>
  <c r="G1098" i="26"/>
  <c r="H1098" i="26"/>
  <c r="I1098" i="26"/>
  <c r="J1098" i="26"/>
  <c r="E1099" i="26"/>
  <c r="E1100" i="26"/>
  <c r="E1101" i="26"/>
  <c r="G1101" i="26"/>
  <c r="H1101" i="26"/>
  <c r="K1101" i="26"/>
  <c r="B1103" i="26"/>
  <c r="C1103" i="26"/>
  <c r="D1103" i="26"/>
  <c r="E1103" i="26"/>
  <c r="Q1103" i="26"/>
  <c r="R1103" i="26"/>
  <c r="J1106" i="26" s="1"/>
  <c r="S1103" i="26"/>
  <c r="T1103" i="26"/>
  <c r="J1107" i="26" s="1"/>
  <c r="U1103" i="26"/>
  <c r="V1103" i="26"/>
  <c r="F1104" i="26"/>
  <c r="G1104" i="26"/>
  <c r="H1104" i="26"/>
  <c r="I1104" i="26"/>
  <c r="J1104" i="26"/>
  <c r="F1105" i="26"/>
  <c r="G1105" i="26"/>
  <c r="H1105" i="26"/>
  <c r="I1105" i="26"/>
  <c r="J1105" i="26"/>
  <c r="E1106" i="26"/>
  <c r="E1107" i="26"/>
  <c r="E1108" i="26"/>
  <c r="G1108" i="26"/>
  <c r="H1108" i="26"/>
  <c r="K1108" i="26"/>
  <c r="B1110" i="26"/>
  <c r="C1110" i="26"/>
  <c r="D1110" i="26"/>
  <c r="E1110" i="26"/>
  <c r="Q1110" i="26"/>
  <c r="R1110" i="26"/>
  <c r="J1113" i="26" s="1"/>
  <c r="S1110" i="26"/>
  <c r="T1110" i="26"/>
  <c r="J1114" i="26" s="1"/>
  <c r="U1110" i="26"/>
  <c r="V1110" i="26"/>
  <c r="F1111" i="26"/>
  <c r="G1111" i="26"/>
  <c r="H1111" i="26"/>
  <c r="I1111" i="26"/>
  <c r="J1111" i="26"/>
  <c r="F1112" i="26"/>
  <c r="G1112" i="26"/>
  <c r="H1112" i="26"/>
  <c r="I1112" i="26"/>
  <c r="J1112" i="26"/>
  <c r="E1113" i="26"/>
  <c r="E1114" i="26"/>
  <c r="E1115" i="26"/>
  <c r="G1115" i="26"/>
  <c r="H1115" i="26"/>
  <c r="K1115" i="26"/>
  <c r="B1117" i="26"/>
  <c r="C1117" i="26"/>
  <c r="D1117" i="26"/>
  <c r="E1117" i="26"/>
  <c r="Q1117" i="26"/>
  <c r="R1117" i="26"/>
  <c r="J1120" i="26" s="1"/>
  <c r="S1117" i="26"/>
  <c r="T1117" i="26"/>
  <c r="J1121" i="26" s="1"/>
  <c r="U1117" i="26"/>
  <c r="V1117" i="26"/>
  <c r="F1118" i="26"/>
  <c r="G1118" i="26"/>
  <c r="H1118" i="26"/>
  <c r="I1118" i="26"/>
  <c r="J1118" i="26"/>
  <c r="F1119" i="26"/>
  <c r="G1119" i="26"/>
  <c r="H1119" i="26"/>
  <c r="I1119" i="26"/>
  <c r="J1119" i="26"/>
  <c r="E1120" i="26"/>
  <c r="E1121" i="26"/>
  <c r="E1122" i="26"/>
  <c r="G1122" i="26"/>
  <c r="H1122" i="26"/>
  <c r="K1122" i="26"/>
  <c r="C1124" i="26"/>
  <c r="D1124" i="26"/>
  <c r="E1124" i="26"/>
  <c r="Q1124" i="26"/>
  <c r="R1124" i="26"/>
  <c r="J1128" i="26" s="1"/>
  <c r="S1124" i="26"/>
  <c r="T1124" i="26"/>
  <c r="J1129" i="26" s="1"/>
  <c r="U1124" i="26"/>
  <c r="V1124" i="26"/>
  <c r="C1125" i="26"/>
  <c r="F1126" i="26"/>
  <c r="G1126" i="26"/>
  <c r="H1126" i="26"/>
  <c r="I1126" i="26"/>
  <c r="J1126" i="26"/>
  <c r="F1127" i="26"/>
  <c r="G1127" i="26"/>
  <c r="H1127" i="26"/>
  <c r="I1127" i="26"/>
  <c r="J1127" i="26"/>
  <c r="E1128" i="26"/>
  <c r="E1129" i="26"/>
  <c r="E1130" i="26"/>
  <c r="G1130" i="26"/>
  <c r="H1130" i="26"/>
  <c r="K1130" i="26"/>
  <c r="C1132" i="26"/>
  <c r="D1132" i="26"/>
  <c r="E1132" i="26"/>
  <c r="Q1132" i="26"/>
  <c r="R1132" i="26"/>
  <c r="J1136" i="26" s="1"/>
  <c r="S1132" i="26"/>
  <c r="T1132" i="26"/>
  <c r="J1137" i="26" s="1"/>
  <c r="U1132" i="26"/>
  <c r="V1132" i="26"/>
  <c r="C1133" i="26"/>
  <c r="F1134" i="26"/>
  <c r="G1134" i="26"/>
  <c r="H1134" i="26"/>
  <c r="I1134" i="26"/>
  <c r="J1134" i="26"/>
  <c r="F1135" i="26"/>
  <c r="G1135" i="26"/>
  <c r="H1135" i="26"/>
  <c r="I1135" i="26"/>
  <c r="J1135" i="26"/>
  <c r="E1136" i="26"/>
  <c r="E1137" i="26"/>
  <c r="E1138" i="26"/>
  <c r="G1138" i="26"/>
  <c r="H1138" i="26"/>
  <c r="K1138" i="26"/>
  <c r="B1140" i="26"/>
  <c r="C1140" i="26"/>
  <c r="D1140" i="26"/>
  <c r="E1140" i="26"/>
  <c r="Q1140" i="26"/>
  <c r="R1140" i="26"/>
  <c r="J1143" i="26" s="1"/>
  <c r="S1140" i="26"/>
  <c r="T1140" i="26"/>
  <c r="J1144" i="26" s="1"/>
  <c r="U1140" i="26"/>
  <c r="V1140" i="26"/>
  <c r="C1141" i="26"/>
  <c r="F1142" i="26"/>
  <c r="G1142" i="26"/>
  <c r="H1142" i="26"/>
  <c r="I1142" i="26"/>
  <c r="J1142" i="26"/>
  <c r="E1143" i="26"/>
  <c r="E1144" i="26"/>
  <c r="E1145" i="26"/>
  <c r="G1145" i="26"/>
  <c r="H1145" i="26"/>
  <c r="K1145" i="26"/>
  <c r="A1148" i="26"/>
  <c r="B1149" i="26"/>
  <c r="C1149" i="26"/>
  <c r="D1149" i="26"/>
  <c r="E1149" i="26"/>
  <c r="Q1149" i="26"/>
  <c r="R1149" i="26"/>
  <c r="J1154" i="26" s="1"/>
  <c r="S1149" i="26"/>
  <c r="T1149" i="26"/>
  <c r="J1155" i="26" s="1"/>
  <c r="U1149" i="26"/>
  <c r="V1149" i="26"/>
  <c r="J1156" i="26" s="1"/>
  <c r="F1150" i="26"/>
  <c r="G1150" i="26"/>
  <c r="H1150" i="26"/>
  <c r="I1150" i="26"/>
  <c r="J1150" i="26"/>
  <c r="F1151" i="26"/>
  <c r="G1151" i="26"/>
  <c r="H1151" i="26"/>
  <c r="I1151" i="26"/>
  <c r="J1151" i="26"/>
  <c r="F1152" i="26"/>
  <c r="G1152" i="26"/>
  <c r="H1152" i="26"/>
  <c r="I1152" i="26"/>
  <c r="J1152" i="26"/>
  <c r="F1153" i="26"/>
  <c r="G1153" i="26"/>
  <c r="H1153" i="26"/>
  <c r="I1153" i="26"/>
  <c r="J1153" i="26"/>
  <c r="E1154" i="26"/>
  <c r="E1155" i="26"/>
  <c r="E1156" i="26"/>
  <c r="E1157" i="26"/>
  <c r="G1157" i="26"/>
  <c r="H1157" i="26"/>
  <c r="K1157" i="26"/>
  <c r="B1159" i="26"/>
  <c r="C1159" i="26"/>
  <c r="D1159" i="26"/>
  <c r="E1159" i="26"/>
  <c r="Q1159" i="26"/>
  <c r="R1159" i="26"/>
  <c r="J1162" i="26" s="1"/>
  <c r="S1159" i="26"/>
  <c r="T1159" i="26"/>
  <c r="J1163" i="26" s="1"/>
  <c r="U1159" i="26"/>
  <c r="V1159" i="26"/>
  <c r="F1160" i="26"/>
  <c r="G1160" i="26"/>
  <c r="H1160" i="26"/>
  <c r="I1160" i="26"/>
  <c r="J1160" i="26"/>
  <c r="F1161" i="26"/>
  <c r="G1161" i="26"/>
  <c r="H1161" i="26"/>
  <c r="I1161" i="26"/>
  <c r="J1161" i="26"/>
  <c r="E1162" i="26"/>
  <c r="E1163" i="26"/>
  <c r="E1164" i="26"/>
  <c r="G1164" i="26"/>
  <c r="H1164" i="26"/>
  <c r="K1164" i="26"/>
  <c r="A1167" i="26"/>
  <c r="A1170" i="26"/>
  <c r="B1171" i="26"/>
  <c r="C1171" i="26"/>
  <c r="D1171" i="26"/>
  <c r="E1171" i="26"/>
  <c r="Q1171" i="26"/>
  <c r="R1171" i="26"/>
  <c r="J1173" i="26" s="1"/>
  <c r="S1171" i="26"/>
  <c r="T1171" i="26"/>
  <c r="J1174" i="26" s="1"/>
  <c r="U1171" i="26"/>
  <c r="V1171" i="26"/>
  <c r="F1172" i="26"/>
  <c r="G1172" i="26"/>
  <c r="H1172" i="26"/>
  <c r="I1172" i="26"/>
  <c r="J1172" i="26"/>
  <c r="E1173" i="26"/>
  <c r="E1174" i="26"/>
  <c r="E1175" i="26"/>
  <c r="G1175" i="26"/>
  <c r="H1175" i="26"/>
  <c r="K1175" i="26"/>
  <c r="B1177" i="26"/>
  <c r="C1177" i="26"/>
  <c r="D1177" i="26"/>
  <c r="E1177" i="26"/>
  <c r="Q1177" i="26"/>
  <c r="R1177" i="26"/>
  <c r="J1179" i="26" s="1"/>
  <c r="S1177" i="26"/>
  <c r="T1177" i="26"/>
  <c r="J1180" i="26" s="1"/>
  <c r="U1177" i="26"/>
  <c r="V1177" i="26"/>
  <c r="F1178" i="26"/>
  <c r="G1178" i="26"/>
  <c r="H1178" i="26"/>
  <c r="I1178" i="26"/>
  <c r="J1178" i="26"/>
  <c r="E1179" i="26"/>
  <c r="E1180" i="26"/>
  <c r="E1181" i="26"/>
  <c r="G1181" i="26"/>
  <c r="H1181" i="26"/>
  <c r="K1181" i="26"/>
  <c r="B1183" i="26"/>
  <c r="C1183" i="26"/>
  <c r="D1183" i="26"/>
  <c r="E1183" i="26"/>
  <c r="Q1183" i="26"/>
  <c r="R1183" i="26"/>
  <c r="J1189" i="26" s="1"/>
  <c r="S1183" i="26"/>
  <c r="T1183" i="26"/>
  <c r="J1190" i="26" s="1"/>
  <c r="U1183" i="26"/>
  <c r="V1183" i="26"/>
  <c r="J1191" i="26" s="1"/>
  <c r="C1184" i="26"/>
  <c r="F1185" i="26"/>
  <c r="G1185" i="26"/>
  <c r="H1185" i="26"/>
  <c r="I1185" i="26"/>
  <c r="J1185" i="26"/>
  <c r="F1186" i="26"/>
  <c r="G1186" i="26"/>
  <c r="H1186" i="26"/>
  <c r="I1186" i="26"/>
  <c r="J1186" i="26"/>
  <c r="F1187" i="26"/>
  <c r="G1187" i="26"/>
  <c r="H1187" i="26"/>
  <c r="I1187" i="26"/>
  <c r="J1187" i="26"/>
  <c r="F1188" i="26"/>
  <c r="G1188" i="26"/>
  <c r="H1188" i="26"/>
  <c r="I1188" i="26"/>
  <c r="J1188" i="26"/>
  <c r="E1189" i="26"/>
  <c r="E1190" i="26"/>
  <c r="E1191" i="26"/>
  <c r="E1192" i="26"/>
  <c r="G1192" i="26"/>
  <c r="H1192" i="26"/>
  <c r="K1192" i="26"/>
  <c r="A1195" i="26"/>
  <c r="A1198" i="26"/>
  <c r="A1201" i="26"/>
  <c r="A1204" i="26"/>
  <c r="A1206" i="26"/>
  <c r="A1208" i="26"/>
  <c r="B1209" i="26"/>
  <c r="C1209" i="26"/>
  <c r="D1209" i="26"/>
  <c r="E1209" i="26"/>
  <c r="Q1209" i="26"/>
  <c r="R1209" i="26"/>
  <c r="J1214" i="26" s="1"/>
  <c r="S1209" i="26"/>
  <c r="T1209" i="26"/>
  <c r="J1215" i="26" s="1"/>
  <c r="U1209" i="26"/>
  <c r="V1209" i="26"/>
  <c r="J1216" i="26" s="1"/>
  <c r="F1210" i="26"/>
  <c r="G1210" i="26"/>
  <c r="H1210" i="26"/>
  <c r="I1210" i="26"/>
  <c r="J1210" i="26"/>
  <c r="F1211" i="26"/>
  <c r="G1211" i="26"/>
  <c r="H1211" i="26"/>
  <c r="I1211" i="26"/>
  <c r="J1211" i="26"/>
  <c r="F1212" i="26"/>
  <c r="G1212" i="26"/>
  <c r="H1212" i="26"/>
  <c r="I1212" i="26"/>
  <c r="J1212" i="26"/>
  <c r="F1213" i="26"/>
  <c r="G1213" i="26"/>
  <c r="H1213" i="26"/>
  <c r="I1213" i="26"/>
  <c r="J1213" i="26"/>
  <c r="E1214" i="26"/>
  <c r="E1215" i="26"/>
  <c r="E1216" i="26"/>
  <c r="E1217" i="26"/>
  <c r="G1217" i="26"/>
  <c r="H1217" i="26"/>
  <c r="K1217" i="26"/>
  <c r="B1219" i="26"/>
  <c r="C1219" i="26"/>
  <c r="D1219" i="26"/>
  <c r="E1219" i="26"/>
  <c r="Q1219" i="26"/>
  <c r="R1219" i="26"/>
  <c r="J1222" i="26" s="1"/>
  <c r="S1219" i="26"/>
  <c r="T1219" i="26"/>
  <c r="J1223" i="26" s="1"/>
  <c r="U1219" i="26"/>
  <c r="V1219" i="26"/>
  <c r="C1220" i="26"/>
  <c r="F1221" i="26"/>
  <c r="G1221" i="26"/>
  <c r="H1221" i="26"/>
  <c r="I1221" i="26"/>
  <c r="J1221" i="26"/>
  <c r="E1222" i="26"/>
  <c r="E1223" i="26"/>
  <c r="E1224" i="26"/>
  <c r="G1224" i="26"/>
  <c r="H1224" i="26"/>
  <c r="K1224" i="26"/>
  <c r="B1226" i="26"/>
  <c r="C1226" i="26"/>
  <c r="D1226" i="26"/>
  <c r="E1226" i="26"/>
  <c r="Q1226" i="26"/>
  <c r="R1226" i="26"/>
  <c r="J1230" i="26" s="1"/>
  <c r="S1226" i="26"/>
  <c r="T1226" i="26"/>
  <c r="J1231" i="26" s="1"/>
  <c r="U1226" i="26"/>
  <c r="V1226" i="26"/>
  <c r="J1232" i="26" s="1"/>
  <c r="F1227" i="26"/>
  <c r="G1227" i="26"/>
  <c r="H1227" i="26"/>
  <c r="I1227" i="26"/>
  <c r="J1227" i="26"/>
  <c r="F1228" i="26"/>
  <c r="G1228" i="26"/>
  <c r="H1228" i="26"/>
  <c r="I1228" i="26"/>
  <c r="J1228" i="26"/>
  <c r="F1229" i="26"/>
  <c r="G1229" i="26"/>
  <c r="H1229" i="26"/>
  <c r="I1229" i="26"/>
  <c r="J1229" i="26"/>
  <c r="E1230" i="26"/>
  <c r="E1231" i="26"/>
  <c r="E1232" i="26"/>
  <c r="E1233" i="26"/>
  <c r="G1233" i="26"/>
  <c r="H1233" i="26"/>
  <c r="K1233" i="26"/>
  <c r="B1235" i="26"/>
  <c r="C1235" i="26"/>
  <c r="D1235" i="26"/>
  <c r="E1235" i="26"/>
  <c r="Q1235" i="26"/>
  <c r="R1235" i="26"/>
  <c r="J1240" i="26" s="1"/>
  <c r="S1235" i="26"/>
  <c r="T1235" i="26"/>
  <c r="J1241" i="26" s="1"/>
  <c r="U1235" i="26"/>
  <c r="V1235" i="26"/>
  <c r="J1242" i="26" s="1"/>
  <c r="F1236" i="26"/>
  <c r="G1236" i="26"/>
  <c r="H1236" i="26"/>
  <c r="I1236" i="26"/>
  <c r="J1236" i="26"/>
  <c r="F1237" i="26"/>
  <c r="G1237" i="26"/>
  <c r="H1237" i="26"/>
  <c r="I1237" i="26"/>
  <c r="J1237" i="26"/>
  <c r="F1238" i="26"/>
  <c r="G1238" i="26"/>
  <c r="H1238" i="26"/>
  <c r="I1238" i="26"/>
  <c r="J1238" i="26"/>
  <c r="F1239" i="26"/>
  <c r="G1239" i="26"/>
  <c r="H1239" i="26"/>
  <c r="I1239" i="26"/>
  <c r="J1239" i="26"/>
  <c r="E1240" i="26"/>
  <c r="E1241" i="26"/>
  <c r="E1242" i="26"/>
  <c r="E1243" i="26"/>
  <c r="G1243" i="26"/>
  <c r="H1243" i="26"/>
  <c r="K1243" i="26"/>
  <c r="A1246" i="26"/>
  <c r="AF1246" i="26"/>
  <c r="A1249" i="26"/>
  <c r="B1250" i="26"/>
  <c r="C1250" i="26"/>
  <c r="D1250" i="26"/>
  <c r="E1250" i="26"/>
  <c r="Q1250" i="26"/>
  <c r="R1250" i="26"/>
  <c r="J1255" i="26" s="1"/>
  <c r="S1250" i="26"/>
  <c r="T1250" i="26"/>
  <c r="J1256" i="26" s="1"/>
  <c r="U1250" i="26"/>
  <c r="V1250" i="26"/>
  <c r="J1257" i="26" s="1"/>
  <c r="F1251" i="26"/>
  <c r="G1251" i="26"/>
  <c r="H1251" i="26"/>
  <c r="I1251" i="26"/>
  <c r="J1251" i="26"/>
  <c r="F1252" i="26"/>
  <c r="G1252" i="26"/>
  <c r="H1252" i="26"/>
  <c r="I1252" i="26"/>
  <c r="J1252" i="26"/>
  <c r="F1253" i="26"/>
  <c r="G1253" i="26"/>
  <c r="H1253" i="26"/>
  <c r="I1253" i="26"/>
  <c r="J1253" i="26"/>
  <c r="F1254" i="26"/>
  <c r="G1254" i="26"/>
  <c r="H1254" i="26"/>
  <c r="I1254" i="26"/>
  <c r="J1254" i="26"/>
  <c r="E1255" i="26"/>
  <c r="E1256" i="26"/>
  <c r="E1257" i="26"/>
  <c r="E1258" i="26"/>
  <c r="G1258" i="26"/>
  <c r="H1258" i="26"/>
  <c r="K1258" i="26"/>
  <c r="B1260" i="26"/>
  <c r="C1260" i="26"/>
  <c r="D1260" i="26"/>
  <c r="E1260" i="26"/>
  <c r="Q1260" i="26"/>
  <c r="R1260" i="26"/>
  <c r="J1263" i="26" s="1"/>
  <c r="S1260" i="26"/>
  <c r="T1260" i="26"/>
  <c r="J1264" i="26" s="1"/>
  <c r="U1260" i="26"/>
  <c r="V1260" i="26"/>
  <c r="C1261" i="26"/>
  <c r="F1262" i="26"/>
  <c r="G1262" i="26"/>
  <c r="H1262" i="26"/>
  <c r="I1262" i="26"/>
  <c r="J1262" i="26"/>
  <c r="E1263" i="26"/>
  <c r="E1264" i="26"/>
  <c r="E1265" i="26"/>
  <c r="G1265" i="26"/>
  <c r="H1265" i="26"/>
  <c r="K1265" i="26"/>
  <c r="B1267" i="26"/>
  <c r="C1267" i="26"/>
  <c r="D1267" i="26"/>
  <c r="E1267" i="26"/>
  <c r="Q1267" i="26"/>
  <c r="R1267" i="26"/>
  <c r="J1271" i="26" s="1"/>
  <c r="S1267" i="26"/>
  <c r="T1267" i="26"/>
  <c r="J1272" i="26" s="1"/>
  <c r="U1267" i="26"/>
  <c r="V1267" i="26"/>
  <c r="J1273" i="26" s="1"/>
  <c r="F1268" i="26"/>
  <c r="G1268" i="26"/>
  <c r="H1268" i="26"/>
  <c r="I1268" i="26"/>
  <c r="J1268" i="26"/>
  <c r="F1269" i="26"/>
  <c r="G1269" i="26"/>
  <c r="H1269" i="26"/>
  <c r="I1269" i="26"/>
  <c r="J1269" i="26"/>
  <c r="F1270" i="26"/>
  <c r="G1270" i="26"/>
  <c r="H1270" i="26"/>
  <c r="I1270" i="26"/>
  <c r="J1270" i="26"/>
  <c r="E1271" i="26"/>
  <c r="E1272" i="26"/>
  <c r="E1273" i="26"/>
  <c r="E1274" i="26"/>
  <c r="G1274" i="26"/>
  <c r="H1274" i="26"/>
  <c r="K1274" i="26"/>
  <c r="B1276" i="26"/>
  <c r="C1276" i="26"/>
  <c r="D1276" i="26"/>
  <c r="E1276" i="26"/>
  <c r="Q1276" i="26"/>
  <c r="R1276" i="26"/>
  <c r="J1281" i="26" s="1"/>
  <c r="S1276" i="26"/>
  <c r="T1276" i="26"/>
  <c r="J1282" i="26" s="1"/>
  <c r="U1276" i="26"/>
  <c r="V1276" i="26"/>
  <c r="J1283" i="26" s="1"/>
  <c r="F1277" i="26"/>
  <c r="G1277" i="26"/>
  <c r="H1277" i="26"/>
  <c r="I1277" i="26"/>
  <c r="J1277" i="26"/>
  <c r="F1278" i="26"/>
  <c r="G1278" i="26"/>
  <c r="H1278" i="26"/>
  <c r="I1278" i="26"/>
  <c r="J1278" i="26"/>
  <c r="F1279" i="26"/>
  <c r="G1279" i="26"/>
  <c r="H1279" i="26"/>
  <c r="I1279" i="26"/>
  <c r="J1279" i="26"/>
  <c r="F1280" i="26"/>
  <c r="G1280" i="26"/>
  <c r="H1280" i="26"/>
  <c r="I1280" i="26"/>
  <c r="J1280" i="26"/>
  <c r="E1281" i="26"/>
  <c r="E1282" i="26"/>
  <c r="E1283" i="26"/>
  <c r="E1284" i="26"/>
  <c r="G1284" i="26"/>
  <c r="H1284" i="26"/>
  <c r="K1284" i="26"/>
  <c r="A1287" i="26"/>
  <c r="AF1287" i="26"/>
  <c r="A1290" i="26"/>
  <c r="B1291" i="26"/>
  <c r="C1291" i="26"/>
  <c r="D1291" i="26"/>
  <c r="E1291" i="26"/>
  <c r="Q1291" i="26"/>
  <c r="R1291" i="26"/>
  <c r="J1296" i="26" s="1"/>
  <c r="S1291" i="26"/>
  <c r="T1291" i="26"/>
  <c r="J1297" i="26" s="1"/>
  <c r="U1291" i="26"/>
  <c r="V1291" i="26"/>
  <c r="J1298" i="26" s="1"/>
  <c r="F1292" i="26"/>
  <c r="G1292" i="26"/>
  <c r="H1292" i="26"/>
  <c r="I1292" i="26"/>
  <c r="J1292" i="26"/>
  <c r="F1293" i="26"/>
  <c r="G1293" i="26"/>
  <c r="H1293" i="26"/>
  <c r="I1293" i="26"/>
  <c r="J1293" i="26"/>
  <c r="F1294" i="26"/>
  <c r="G1294" i="26"/>
  <c r="H1294" i="26"/>
  <c r="I1294" i="26"/>
  <c r="J1294" i="26"/>
  <c r="F1295" i="26"/>
  <c r="G1295" i="26"/>
  <c r="H1295" i="26"/>
  <c r="I1295" i="26"/>
  <c r="J1295" i="26"/>
  <c r="E1296" i="26"/>
  <c r="E1297" i="26"/>
  <c r="E1298" i="26"/>
  <c r="E1299" i="26"/>
  <c r="G1299" i="26"/>
  <c r="H1299" i="26"/>
  <c r="K1299" i="26"/>
  <c r="B1301" i="26"/>
  <c r="C1301" i="26"/>
  <c r="D1301" i="26"/>
  <c r="E1301" i="26"/>
  <c r="Q1301" i="26"/>
  <c r="R1301" i="26"/>
  <c r="J1304" i="26" s="1"/>
  <c r="S1301" i="26"/>
  <c r="T1301" i="26"/>
  <c r="J1305" i="26" s="1"/>
  <c r="U1301" i="26"/>
  <c r="V1301" i="26"/>
  <c r="C1302" i="26"/>
  <c r="F1303" i="26"/>
  <c r="G1303" i="26"/>
  <c r="H1303" i="26"/>
  <c r="I1303" i="26"/>
  <c r="J1303" i="26"/>
  <c r="E1304" i="26"/>
  <c r="E1305" i="26"/>
  <c r="E1306" i="26"/>
  <c r="G1306" i="26"/>
  <c r="H1306" i="26"/>
  <c r="K1306" i="26"/>
  <c r="B1308" i="26"/>
  <c r="C1308" i="26"/>
  <c r="D1308" i="26"/>
  <c r="E1308" i="26"/>
  <c r="Q1308" i="26"/>
  <c r="R1308" i="26"/>
  <c r="J1312" i="26" s="1"/>
  <c r="S1308" i="26"/>
  <c r="T1308" i="26"/>
  <c r="J1313" i="26" s="1"/>
  <c r="U1308" i="26"/>
  <c r="V1308" i="26"/>
  <c r="J1314" i="26" s="1"/>
  <c r="F1309" i="26"/>
  <c r="G1309" i="26"/>
  <c r="H1309" i="26"/>
  <c r="I1309" i="26"/>
  <c r="J1309" i="26"/>
  <c r="F1310" i="26"/>
  <c r="G1310" i="26"/>
  <c r="H1310" i="26"/>
  <c r="I1310" i="26"/>
  <c r="J1310" i="26"/>
  <c r="F1311" i="26"/>
  <c r="G1311" i="26"/>
  <c r="H1311" i="26"/>
  <c r="I1311" i="26"/>
  <c r="J1311" i="26"/>
  <c r="E1312" i="26"/>
  <c r="E1313" i="26"/>
  <c r="E1314" i="26"/>
  <c r="E1315" i="26"/>
  <c r="G1315" i="26"/>
  <c r="H1315" i="26"/>
  <c r="K1315" i="26"/>
  <c r="B1317" i="26"/>
  <c r="C1317" i="26"/>
  <c r="D1317" i="26"/>
  <c r="E1317" i="26"/>
  <c r="Q1317" i="26"/>
  <c r="R1317" i="26"/>
  <c r="J1322" i="26" s="1"/>
  <c r="S1317" i="26"/>
  <c r="T1317" i="26"/>
  <c r="J1323" i="26" s="1"/>
  <c r="U1317" i="26"/>
  <c r="V1317" i="26"/>
  <c r="J1324" i="26" s="1"/>
  <c r="F1318" i="26"/>
  <c r="G1318" i="26"/>
  <c r="H1318" i="26"/>
  <c r="I1318" i="26"/>
  <c r="J1318" i="26"/>
  <c r="F1319" i="26"/>
  <c r="G1319" i="26"/>
  <c r="H1319" i="26"/>
  <c r="I1319" i="26"/>
  <c r="J1319" i="26"/>
  <c r="F1320" i="26"/>
  <c r="G1320" i="26"/>
  <c r="H1320" i="26"/>
  <c r="I1320" i="26"/>
  <c r="J1320" i="26"/>
  <c r="F1321" i="26"/>
  <c r="G1321" i="26"/>
  <c r="H1321" i="26"/>
  <c r="I1321" i="26"/>
  <c r="J1321" i="26"/>
  <c r="E1322" i="26"/>
  <c r="E1323" i="26"/>
  <c r="E1324" i="26"/>
  <c r="E1325" i="26"/>
  <c r="G1325" i="26"/>
  <c r="H1325" i="26"/>
  <c r="K1325" i="26"/>
  <c r="A1328" i="26"/>
  <c r="AF1328" i="26"/>
  <c r="A1331" i="26"/>
  <c r="B1332" i="26"/>
  <c r="C1332" i="26"/>
  <c r="D1332" i="26"/>
  <c r="E1332" i="26"/>
  <c r="Q1332" i="26"/>
  <c r="R1332" i="26"/>
  <c r="J1337" i="26" s="1"/>
  <c r="S1332" i="26"/>
  <c r="T1332" i="26"/>
  <c r="J1338" i="26" s="1"/>
  <c r="U1332" i="26"/>
  <c r="V1332" i="26"/>
  <c r="J1339" i="26" s="1"/>
  <c r="F1333" i="26"/>
  <c r="G1333" i="26"/>
  <c r="H1333" i="26"/>
  <c r="I1333" i="26"/>
  <c r="J1333" i="26"/>
  <c r="F1334" i="26"/>
  <c r="G1334" i="26"/>
  <c r="H1334" i="26"/>
  <c r="I1334" i="26"/>
  <c r="J1334" i="26"/>
  <c r="F1335" i="26"/>
  <c r="G1335" i="26"/>
  <c r="H1335" i="26"/>
  <c r="I1335" i="26"/>
  <c r="J1335" i="26"/>
  <c r="F1336" i="26"/>
  <c r="G1336" i="26"/>
  <c r="H1336" i="26"/>
  <c r="I1336" i="26"/>
  <c r="J1336" i="26"/>
  <c r="E1337" i="26"/>
  <c r="E1338" i="26"/>
  <c r="E1339" i="26"/>
  <c r="E1340" i="26"/>
  <c r="G1340" i="26"/>
  <c r="H1340" i="26"/>
  <c r="K1340" i="26"/>
  <c r="B1342" i="26"/>
  <c r="C1342" i="26"/>
  <c r="D1342" i="26"/>
  <c r="E1342" i="26"/>
  <c r="Q1342" i="26"/>
  <c r="R1342" i="26"/>
  <c r="J1345" i="26" s="1"/>
  <c r="S1342" i="26"/>
  <c r="T1342" i="26"/>
  <c r="J1346" i="26" s="1"/>
  <c r="U1342" i="26"/>
  <c r="V1342" i="26"/>
  <c r="C1343" i="26"/>
  <c r="F1344" i="26"/>
  <c r="G1344" i="26"/>
  <c r="H1344" i="26"/>
  <c r="I1344" i="26"/>
  <c r="J1344" i="26"/>
  <c r="E1345" i="26"/>
  <c r="E1346" i="26"/>
  <c r="E1347" i="26"/>
  <c r="G1347" i="26"/>
  <c r="H1347" i="26"/>
  <c r="K1347" i="26"/>
  <c r="B1349" i="26"/>
  <c r="C1349" i="26"/>
  <c r="D1349" i="26"/>
  <c r="E1349" i="26"/>
  <c r="Q1349" i="26"/>
  <c r="R1349" i="26"/>
  <c r="J1353" i="26" s="1"/>
  <c r="S1349" i="26"/>
  <c r="T1349" i="26"/>
  <c r="J1354" i="26" s="1"/>
  <c r="U1349" i="26"/>
  <c r="V1349" i="26"/>
  <c r="J1355" i="26" s="1"/>
  <c r="F1350" i="26"/>
  <c r="G1350" i="26"/>
  <c r="H1350" i="26"/>
  <c r="I1350" i="26"/>
  <c r="J1350" i="26"/>
  <c r="F1351" i="26"/>
  <c r="G1351" i="26"/>
  <c r="H1351" i="26"/>
  <c r="I1351" i="26"/>
  <c r="J1351" i="26"/>
  <c r="F1352" i="26"/>
  <c r="G1352" i="26"/>
  <c r="H1352" i="26"/>
  <c r="I1352" i="26"/>
  <c r="J1352" i="26"/>
  <c r="E1353" i="26"/>
  <c r="E1354" i="26"/>
  <c r="E1355" i="26"/>
  <c r="E1356" i="26"/>
  <c r="G1356" i="26"/>
  <c r="H1356" i="26"/>
  <c r="K1356" i="26"/>
  <c r="B1358" i="26"/>
  <c r="C1358" i="26"/>
  <c r="D1358" i="26"/>
  <c r="E1358" i="26"/>
  <c r="Q1358" i="26"/>
  <c r="R1358" i="26"/>
  <c r="J1363" i="26" s="1"/>
  <c r="S1358" i="26"/>
  <c r="T1358" i="26"/>
  <c r="J1364" i="26" s="1"/>
  <c r="U1358" i="26"/>
  <c r="V1358" i="26"/>
  <c r="J1365" i="26" s="1"/>
  <c r="F1359" i="26"/>
  <c r="G1359" i="26"/>
  <c r="H1359" i="26"/>
  <c r="I1359" i="26"/>
  <c r="J1359" i="26"/>
  <c r="F1360" i="26"/>
  <c r="G1360" i="26"/>
  <c r="H1360" i="26"/>
  <c r="I1360" i="26"/>
  <c r="J1360" i="26"/>
  <c r="F1361" i="26"/>
  <c r="G1361" i="26"/>
  <c r="H1361" i="26"/>
  <c r="I1361" i="26"/>
  <c r="J1361" i="26"/>
  <c r="F1362" i="26"/>
  <c r="G1362" i="26"/>
  <c r="H1362" i="26"/>
  <c r="I1362" i="26"/>
  <c r="J1362" i="26"/>
  <c r="E1363" i="26"/>
  <c r="E1364" i="26"/>
  <c r="E1365" i="26"/>
  <c r="E1366" i="26"/>
  <c r="G1366" i="26"/>
  <c r="H1366" i="26"/>
  <c r="K1366" i="26"/>
  <c r="A1369" i="26"/>
  <c r="AF1369" i="26"/>
  <c r="A1372" i="26"/>
  <c r="B1373" i="26"/>
  <c r="C1373" i="26"/>
  <c r="D1373" i="26"/>
  <c r="E1373" i="26"/>
  <c r="Q1373" i="26"/>
  <c r="R1373" i="26"/>
  <c r="J1377" i="26" s="1"/>
  <c r="S1373" i="26"/>
  <c r="T1373" i="26"/>
  <c r="J1378" i="26" s="1"/>
  <c r="U1373" i="26"/>
  <c r="V1373" i="26"/>
  <c r="C1374" i="26"/>
  <c r="F1375" i="26"/>
  <c r="G1375" i="26"/>
  <c r="H1375" i="26"/>
  <c r="I1375" i="26"/>
  <c r="J1375" i="26"/>
  <c r="F1376" i="26"/>
  <c r="G1376" i="26"/>
  <c r="H1376" i="26"/>
  <c r="I1376" i="26"/>
  <c r="J1376" i="26"/>
  <c r="E1377" i="26"/>
  <c r="E1378" i="26"/>
  <c r="E1379" i="26"/>
  <c r="G1379" i="26"/>
  <c r="H1379" i="26"/>
  <c r="K1379" i="26"/>
  <c r="A1382" i="26"/>
  <c r="A1385" i="26"/>
  <c r="B1386" i="26"/>
  <c r="C1386" i="26"/>
  <c r="D1386" i="26"/>
  <c r="E1386" i="26"/>
  <c r="Q1386" i="26"/>
  <c r="R1386" i="26"/>
  <c r="J1391" i="26" s="1"/>
  <c r="S1386" i="26"/>
  <c r="T1386" i="26"/>
  <c r="J1392" i="26" s="1"/>
  <c r="U1386" i="26"/>
  <c r="V1386" i="26"/>
  <c r="J1393" i="26" s="1"/>
  <c r="C1387" i="26"/>
  <c r="F1388" i="26"/>
  <c r="G1388" i="26"/>
  <c r="H1388" i="26"/>
  <c r="I1388" i="26"/>
  <c r="J1388" i="26"/>
  <c r="F1389" i="26"/>
  <c r="G1389" i="26"/>
  <c r="H1389" i="26"/>
  <c r="I1389" i="26"/>
  <c r="J1389" i="26"/>
  <c r="F1390" i="26"/>
  <c r="G1390" i="26"/>
  <c r="H1390" i="26"/>
  <c r="I1390" i="26"/>
  <c r="J1390" i="26"/>
  <c r="E1391" i="26"/>
  <c r="E1392" i="26"/>
  <c r="E1393" i="26"/>
  <c r="E1394" i="26"/>
  <c r="G1394" i="26"/>
  <c r="H1394" i="26"/>
  <c r="K1394" i="26"/>
  <c r="B1396" i="26"/>
  <c r="C1396" i="26"/>
  <c r="D1396" i="26"/>
  <c r="E1396" i="26"/>
  <c r="Q1396" i="26"/>
  <c r="R1396" i="26"/>
  <c r="J1401" i="26" s="1"/>
  <c r="S1396" i="26"/>
  <c r="T1396" i="26"/>
  <c r="J1402" i="26" s="1"/>
  <c r="U1396" i="26"/>
  <c r="V1396" i="26"/>
  <c r="J1403" i="26" s="1"/>
  <c r="C1397" i="26"/>
  <c r="F1398" i="26"/>
  <c r="G1398" i="26"/>
  <c r="H1398" i="26"/>
  <c r="I1398" i="26"/>
  <c r="J1398" i="26"/>
  <c r="F1399" i="26"/>
  <c r="G1399" i="26"/>
  <c r="H1399" i="26"/>
  <c r="I1399" i="26"/>
  <c r="J1399" i="26"/>
  <c r="F1400" i="26"/>
  <c r="G1400" i="26"/>
  <c r="H1400" i="26"/>
  <c r="I1400" i="26"/>
  <c r="J1400" i="26"/>
  <c r="E1401" i="26"/>
  <c r="E1402" i="26"/>
  <c r="E1403" i="26"/>
  <c r="E1404" i="26"/>
  <c r="G1404" i="26"/>
  <c r="H1404" i="26"/>
  <c r="K1404" i="26"/>
  <c r="B1406" i="26"/>
  <c r="C1406" i="26"/>
  <c r="D1406" i="26"/>
  <c r="E1406" i="26"/>
  <c r="Q1406" i="26"/>
  <c r="R1406" i="26"/>
  <c r="J1410" i="26" s="1"/>
  <c r="S1406" i="26"/>
  <c r="T1406" i="26"/>
  <c r="J1411" i="26" s="1"/>
  <c r="U1406" i="26"/>
  <c r="V1406" i="26"/>
  <c r="C1407" i="26"/>
  <c r="F1408" i="26"/>
  <c r="G1408" i="26"/>
  <c r="H1408" i="26"/>
  <c r="I1408" i="26"/>
  <c r="J1408" i="26"/>
  <c r="F1409" i="26"/>
  <c r="G1409" i="26"/>
  <c r="H1409" i="26"/>
  <c r="I1409" i="26"/>
  <c r="J1409" i="26"/>
  <c r="E1410" i="26"/>
  <c r="E1411" i="26"/>
  <c r="E1412" i="26"/>
  <c r="G1412" i="26"/>
  <c r="H1412" i="26"/>
  <c r="K1412" i="26"/>
  <c r="A1415" i="26"/>
  <c r="A1418" i="26"/>
  <c r="A1421" i="26"/>
  <c r="B1422" i="26"/>
  <c r="C1422" i="26"/>
  <c r="D1422" i="26"/>
  <c r="E1422" i="26"/>
  <c r="Q1422" i="26"/>
  <c r="R1422" i="26"/>
  <c r="J1427" i="26" s="1"/>
  <c r="S1422" i="26"/>
  <c r="T1422" i="26"/>
  <c r="J1428" i="26" s="1"/>
  <c r="U1422" i="26"/>
  <c r="V1422" i="26"/>
  <c r="J1429" i="26" s="1"/>
  <c r="F1423" i="26"/>
  <c r="G1423" i="26"/>
  <c r="H1423" i="26"/>
  <c r="I1423" i="26"/>
  <c r="J1423" i="26"/>
  <c r="F1424" i="26"/>
  <c r="G1424" i="26"/>
  <c r="H1424" i="26"/>
  <c r="I1424" i="26"/>
  <c r="J1424" i="26"/>
  <c r="F1425" i="26"/>
  <c r="G1425" i="26"/>
  <c r="H1425" i="26"/>
  <c r="I1425" i="26"/>
  <c r="J1425" i="26"/>
  <c r="F1426" i="26"/>
  <c r="G1426" i="26"/>
  <c r="H1426" i="26"/>
  <c r="I1426" i="26"/>
  <c r="J1426" i="26"/>
  <c r="E1427" i="26"/>
  <c r="E1428" i="26"/>
  <c r="E1429" i="26"/>
  <c r="E1430" i="26"/>
  <c r="G1430" i="26"/>
  <c r="H1430" i="26"/>
  <c r="K1430" i="26"/>
  <c r="B1432" i="26"/>
  <c r="C1432" i="26"/>
  <c r="D1432" i="26"/>
  <c r="E1432" i="26"/>
  <c r="Q1432" i="26"/>
  <c r="R1432" i="26"/>
  <c r="J1435" i="26" s="1"/>
  <c r="S1432" i="26"/>
  <c r="T1432" i="26"/>
  <c r="J1436" i="26" s="1"/>
  <c r="U1432" i="26"/>
  <c r="V1432" i="26"/>
  <c r="F1433" i="26"/>
  <c r="G1433" i="26"/>
  <c r="H1433" i="26"/>
  <c r="I1433" i="26"/>
  <c r="J1433" i="26"/>
  <c r="F1434" i="26"/>
  <c r="G1434" i="26"/>
  <c r="H1434" i="26"/>
  <c r="I1434" i="26"/>
  <c r="J1434" i="26"/>
  <c r="E1435" i="26"/>
  <c r="E1436" i="26"/>
  <c r="E1437" i="26"/>
  <c r="G1437" i="26"/>
  <c r="H1437" i="26"/>
  <c r="K1437" i="26"/>
  <c r="B1439" i="26"/>
  <c r="C1439" i="26"/>
  <c r="D1439" i="26"/>
  <c r="E1439" i="26"/>
  <c r="Q1439" i="26"/>
  <c r="R1439" i="26"/>
  <c r="J1442" i="26" s="1"/>
  <c r="S1439" i="26"/>
  <c r="T1439" i="26"/>
  <c r="J1443" i="26" s="1"/>
  <c r="U1439" i="26"/>
  <c r="V1439" i="26"/>
  <c r="F1440" i="26"/>
  <c r="G1440" i="26"/>
  <c r="H1440" i="26"/>
  <c r="I1440" i="26"/>
  <c r="J1440" i="26"/>
  <c r="F1441" i="26"/>
  <c r="G1441" i="26"/>
  <c r="H1441" i="26"/>
  <c r="I1441" i="26"/>
  <c r="J1441" i="26"/>
  <c r="E1442" i="26"/>
  <c r="E1443" i="26"/>
  <c r="E1444" i="26"/>
  <c r="G1444" i="26"/>
  <c r="H1444" i="26"/>
  <c r="K1444" i="26"/>
  <c r="C1446" i="26"/>
  <c r="B1447" i="26"/>
  <c r="C1447" i="26"/>
  <c r="D1447" i="26"/>
  <c r="E1447" i="26"/>
  <c r="Q1447" i="26"/>
  <c r="R1447" i="26"/>
  <c r="J1452" i="26" s="1"/>
  <c r="S1447" i="26"/>
  <c r="T1447" i="26"/>
  <c r="J1453" i="26" s="1"/>
  <c r="U1447" i="26"/>
  <c r="V1447" i="26"/>
  <c r="J1454" i="26" s="1"/>
  <c r="F1448" i="26"/>
  <c r="G1448" i="26"/>
  <c r="H1448" i="26"/>
  <c r="I1448" i="26"/>
  <c r="J1448" i="26"/>
  <c r="F1449" i="26"/>
  <c r="G1449" i="26"/>
  <c r="H1449" i="26"/>
  <c r="I1449" i="26"/>
  <c r="J1449" i="26"/>
  <c r="F1450" i="26"/>
  <c r="G1450" i="26"/>
  <c r="H1450" i="26"/>
  <c r="I1450" i="26"/>
  <c r="J1450" i="26"/>
  <c r="F1451" i="26"/>
  <c r="G1451" i="26"/>
  <c r="H1451" i="26"/>
  <c r="I1451" i="26"/>
  <c r="J1451" i="26"/>
  <c r="E1452" i="26"/>
  <c r="E1453" i="26"/>
  <c r="E1454" i="26"/>
  <c r="E1455" i="26"/>
  <c r="G1455" i="26"/>
  <c r="H1455" i="26"/>
  <c r="K1455" i="26"/>
  <c r="B1457" i="26"/>
  <c r="C1457" i="26"/>
  <c r="D1457" i="26"/>
  <c r="E1457" i="26"/>
  <c r="Q1457" i="26"/>
  <c r="R1457" i="26"/>
  <c r="J1460" i="26" s="1"/>
  <c r="S1457" i="26"/>
  <c r="T1457" i="26"/>
  <c r="J1461" i="26" s="1"/>
  <c r="U1457" i="26"/>
  <c r="V1457" i="26"/>
  <c r="F1458" i="26"/>
  <c r="G1458" i="26"/>
  <c r="H1458" i="26"/>
  <c r="I1458" i="26"/>
  <c r="J1458" i="26"/>
  <c r="F1459" i="26"/>
  <c r="G1459" i="26"/>
  <c r="H1459" i="26"/>
  <c r="I1459" i="26"/>
  <c r="J1459" i="26"/>
  <c r="E1460" i="26"/>
  <c r="E1461" i="26"/>
  <c r="E1462" i="26"/>
  <c r="G1462" i="26"/>
  <c r="H1462" i="26"/>
  <c r="K1462" i="26"/>
  <c r="A1465" i="26"/>
  <c r="A1468" i="26"/>
  <c r="A1470" i="26"/>
  <c r="B1471" i="26"/>
  <c r="C1471" i="26"/>
  <c r="D1471" i="26"/>
  <c r="E1471" i="26"/>
  <c r="Q1471" i="26"/>
  <c r="R1471" i="26"/>
  <c r="J1474" i="26" s="1"/>
  <c r="S1471" i="26"/>
  <c r="T1471" i="26"/>
  <c r="J1475" i="26" s="1"/>
  <c r="U1471" i="26"/>
  <c r="V1471" i="26"/>
  <c r="F1472" i="26"/>
  <c r="G1472" i="26"/>
  <c r="H1472" i="26"/>
  <c r="I1472" i="26"/>
  <c r="J1472" i="26"/>
  <c r="F1473" i="26"/>
  <c r="G1473" i="26"/>
  <c r="H1473" i="26"/>
  <c r="I1473" i="26"/>
  <c r="J1473" i="26"/>
  <c r="E1474" i="26"/>
  <c r="E1475" i="26"/>
  <c r="E1476" i="26"/>
  <c r="G1476" i="26"/>
  <c r="H1476" i="26"/>
  <c r="K1476" i="26"/>
  <c r="B1478" i="26"/>
  <c r="C1478" i="26"/>
  <c r="D1478" i="26"/>
  <c r="E1478" i="26"/>
  <c r="Q1478" i="26"/>
  <c r="R1478" i="26"/>
  <c r="J1483" i="26" s="1"/>
  <c r="S1478" i="26"/>
  <c r="T1478" i="26"/>
  <c r="J1484" i="26" s="1"/>
  <c r="U1478" i="26"/>
  <c r="V1478" i="26"/>
  <c r="J1485" i="26" s="1"/>
  <c r="F1479" i="26"/>
  <c r="G1479" i="26"/>
  <c r="H1479" i="26"/>
  <c r="I1479" i="26"/>
  <c r="J1479" i="26"/>
  <c r="F1480" i="26"/>
  <c r="G1480" i="26"/>
  <c r="H1480" i="26"/>
  <c r="I1480" i="26"/>
  <c r="J1480" i="26"/>
  <c r="F1481" i="26"/>
  <c r="G1481" i="26"/>
  <c r="H1481" i="26"/>
  <c r="I1481" i="26"/>
  <c r="J1481" i="26"/>
  <c r="F1482" i="26"/>
  <c r="G1482" i="26"/>
  <c r="H1482" i="26"/>
  <c r="I1482" i="26"/>
  <c r="J1482" i="26"/>
  <c r="E1483" i="26"/>
  <c r="E1484" i="26"/>
  <c r="E1485" i="26"/>
  <c r="E1486" i="26"/>
  <c r="G1486" i="26"/>
  <c r="H1486" i="26"/>
  <c r="K1486" i="26"/>
  <c r="B1488" i="26"/>
  <c r="C1488" i="26"/>
  <c r="D1488" i="26"/>
  <c r="E1488" i="26"/>
  <c r="Q1488" i="26"/>
  <c r="R1488" i="26"/>
  <c r="J1493" i="26" s="1"/>
  <c r="S1488" i="26"/>
  <c r="T1488" i="26"/>
  <c r="J1494" i="26" s="1"/>
  <c r="U1488" i="26"/>
  <c r="V1488" i="26"/>
  <c r="J1495" i="26" s="1"/>
  <c r="F1489" i="26"/>
  <c r="G1489" i="26"/>
  <c r="H1489" i="26"/>
  <c r="I1489" i="26"/>
  <c r="J1489" i="26"/>
  <c r="F1490" i="26"/>
  <c r="G1490" i="26"/>
  <c r="H1490" i="26"/>
  <c r="I1490" i="26"/>
  <c r="J1490" i="26"/>
  <c r="F1491" i="26"/>
  <c r="G1491" i="26"/>
  <c r="H1491" i="26"/>
  <c r="I1491" i="26"/>
  <c r="J1491" i="26"/>
  <c r="F1492" i="26"/>
  <c r="G1492" i="26"/>
  <c r="H1492" i="26"/>
  <c r="I1492" i="26"/>
  <c r="J1492" i="26"/>
  <c r="E1493" i="26"/>
  <c r="E1494" i="26"/>
  <c r="E1495" i="26"/>
  <c r="E1496" i="26"/>
  <c r="G1496" i="26"/>
  <c r="H1496" i="26"/>
  <c r="K1496" i="26"/>
  <c r="A1499" i="26"/>
  <c r="A1502" i="26"/>
  <c r="B1503" i="26"/>
  <c r="C1503" i="26"/>
  <c r="D1503" i="26"/>
  <c r="E1503" i="26"/>
  <c r="Q1503" i="26"/>
  <c r="R1503" i="26"/>
  <c r="J1508" i="26" s="1"/>
  <c r="S1503" i="26"/>
  <c r="T1503" i="26"/>
  <c r="J1509" i="26" s="1"/>
  <c r="U1503" i="26"/>
  <c r="V1503" i="26"/>
  <c r="J1510" i="26" s="1"/>
  <c r="F1504" i="26"/>
  <c r="G1504" i="26"/>
  <c r="H1504" i="26"/>
  <c r="I1504" i="26"/>
  <c r="J1504" i="26"/>
  <c r="F1505" i="26"/>
  <c r="G1505" i="26"/>
  <c r="H1505" i="26"/>
  <c r="I1505" i="26"/>
  <c r="J1505" i="26"/>
  <c r="F1506" i="26"/>
  <c r="G1506" i="26"/>
  <c r="H1506" i="26"/>
  <c r="I1506" i="26"/>
  <c r="J1506" i="26"/>
  <c r="F1507" i="26"/>
  <c r="G1507" i="26"/>
  <c r="H1507" i="26"/>
  <c r="I1507" i="26"/>
  <c r="J1507" i="26"/>
  <c r="E1508" i="26"/>
  <c r="E1509" i="26"/>
  <c r="E1510" i="26"/>
  <c r="E1511" i="26"/>
  <c r="G1511" i="26"/>
  <c r="H1511" i="26"/>
  <c r="K1511" i="26"/>
  <c r="B1513" i="26"/>
  <c r="C1513" i="26"/>
  <c r="D1513" i="26"/>
  <c r="E1513" i="26"/>
  <c r="Q1513" i="26"/>
  <c r="R1513" i="26"/>
  <c r="J1518" i="26" s="1"/>
  <c r="S1513" i="26"/>
  <c r="T1513" i="26"/>
  <c r="J1519" i="26" s="1"/>
  <c r="U1513" i="26"/>
  <c r="V1513" i="26"/>
  <c r="J1520" i="26" s="1"/>
  <c r="F1514" i="26"/>
  <c r="G1514" i="26"/>
  <c r="H1514" i="26"/>
  <c r="I1514" i="26"/>
  <c r="J1514" i="26"/>
  <c r="F1515" i="26"/>
  <c r="G1515" i="26"/>
  <c r="H1515" i="26"/>
  <c r="I1515" i="26"/>
  <c r="J1515" i="26"/>
  <c r="F1516" i="26"/>
  <c r="G1516" i="26"/>
  <c r="H1516" i="26"/>
  <c r="I1516" i="26"/>
  <c r="J1516" i="26"/>
  <c r="F1517" i="26"/>
  <c r="G1517" i="26"/>
  <c r="H1517" i="26"/>
  <c r="I1517" i="26"/>
  <c r="J1517" i="26"/>
  <c r="E1518" i="26"/>
  <c r="E1519" i="26"/>
  <c r="E1520" i="26"/>
  <c r="E1521" i="26"/>
  <c r="G1521" i="26"/>
  <c r="H1521" i="26"/>
  <c r="K1521" i="26"/>
  <c r="A1524" i="26"/>
  <c r="A1527" i="26"/>
  <c r="B1528" i="26"/>
  <c r="C1528" i="26"/>
  <c r="D1528" i="26"/>
  <c r="E1528" i="26"/>
  <c r="Q1528" i="26"/>
  <c r="R1528" i="26"/>
  <c r="J1531" i="26" s="1"/>
  <c r="S1528" i="26"/>
  <c r="T1528" i="26"/>
  <c r="J1532" i="26" s="1"/>
  <c r="U1528" i="26"/>
  <c r="V1528" i="26"/>
  <c r="F1529" i="26"/>
  <c r="G1529" i="26"/>
  <c r="H1529" i="26"/>
  <c r="I1529" i="26"/>
  <c r="J1529" i="26"/>
  <c r="F1530" i="26"/>
  <c r="G1530" i="26"/>
  <c r="H1530" i="26"/>
  <c r="I1530" i="26"/>
  <c r="J1530" i="26"/>
  <c r="E1531" i="26"/>
  <c r="E1532" i="26"/>
  <c r="E1533" i="26"/>
  <c r="G1533" i="26"/>
  <c r="H1533" i="26"/>
  <c r="K1533" i="26"/>
  <c r="B1535" i="26"/>
  <c r="C1535" i="26"/>
  <c r="D1535" i="26"/>
  <c r="E1535" i="26"/>
  <c r="Q1535" i="26"/>
  <c r="R1535" i="26"/>
  <c r="J1540" i="26" s="1"/>
  <c r="S1535" i="26"/>
  <c r="T1535" i="26"/>
  <c r="J1541" i="26" s="1"/>
  <c r="U1535" i="26"/>
  <c r="V1535" i="26"/>
  <c r="J1542" i="26" s="1"/>
  <c r="F1536" i="26"/>
  <c r="G1536" i="26"/>
  <c r="H1536" i="26"/>
  <c r="I1536" i="26"/>
  <c r="J1536" i="26"/>
  <c r="F1537" i="26"/>
  <c r="G1537" i="26"/>
  <c r="H1537" i="26"/>
  <c r="I1537" i="26"/>
  <c r="J1537" i="26"/>
  <c r="F1538" i="26"/>
  <c r="G1538" i="26"/>
  <c r="H1538" i="26"/>
  <c r="I1538" i="26"/>
  <c r="J1538" i="26"/>
  <c r="F1539" i="26"/>
  <c r="G1539" i="26"/>
  <c r="H1539" i="26"/>
  <c r="I1539" i="26"/>
  <c r="J1539" i="26"/>
  <c r="E1540" i="26"/>
  <c r="E1541" i="26"/>
  <c r="E1542" i="26"/>
  <c r="E1543" i="26"/>
  <c r="G1543" i="26"/>
  <c r="H1543" i="26"/>
  <c r="K1543" i="26"/>
  <c r="B1545" i="26"/>
  <c r="C1545" i="26"/>
  <c r="D1545" i="26"/>
  <c r="E1545" i="26"/>
  <c r="Q1545" i="26"/>
  <c r="R1545" i="26"/>
  <c r="J1550" i="26" s="1"/>
  <c r="S1545" i="26"/>
  <c r="T1545" i="26"/>
  <c r="J1551" i="26" s="1"/>
  <c r="U1545" i="26"/>
  <c r="V1545" i="26"/>
  <c r="J1552" i="26" s="1"/>
  <c r="F1546" i="26"/>
  <c r="G1546" i="26"/>
  <c r="H1546" i="26"/>
  <c r="I1546" i="26"/>
  <c r="J1546" i="26"/>
  <c r="F1547" i="26"/>
  <c r="G1547" i="26"/>
  <c r="H1547" i="26"/>
  <c r="I1547" i="26"/>
  <c r="J1547" i="26"/>
  <c r="F1548" i="26"/>
  <c r="G1548" i="26"/>
  <c r="H1548" i="26"/>
  <c r="I1548" i="26"/>
  <c r="J1548" i="26"/>
  <c r="F1549" i="26"/>
  <c r="G1549" i="26"/>
  <c r="H1549" i="26"/>
  <c r="I1549" i="26"/>
  <c r="J1549" i="26"/>
  <c r="E1550" i="26"/>
  <c r="E1551" i="26"/>
  <c r="E1552" i="26"/>
  <c r="E1553" i="26"/>
  <c r="G1553" i="26"/>
  <c r="H1553" i="26"/>
  <c r="K1553" i="26"/>
  <c r="A1556" i="26"/>
  <c r="A1559" i="26"/>
  <c r="B1560" i="26"/>
  <c r="C1560" i="26"/>
  <c r="D1560" i="26"/>
  <c r="E1560" i="26"/>
  <c r="Q1560" i="26"/>
  <c r="R1560" i="26"/>
  <c r="J1563" i="26" s="1"/>
  <c r="S1560" i="26"/>
  <c r="T1560" i="26"/>
  <c r="J1564" i="26" s="1"/>
  <c r="U1560" i="26"/>
  <c r="V1560" i="26"/>
  <c r="F1561" i="26"/>
  <c r="G1561" i="26"/>
  <c r="H1561" i="26"/>
  <c r="I1561" i="26"/>
  <c r="J1561" i="26"/>
  <c r="F1562" i="26"/>
  <c r="G1562" i="26"/>
  <c r="H1562" i="26"/>
  <c r="I1562" i="26"/>
  <c r="J1562" i="26"/>
  <c r="E1563" i="26"/>
  <c r="E1564" i="26"/>
  <c r="E1565" i="26"/>
  <c r="G1565" i="26"/>
  <c r="H1565" i="26"/>
  <c r="K1565" i="26"/>
  <c r="A1568" i="26"/>
  <c r="A1571" i="26"/>
  <c r="B1572" i="26"/>
  <c r="C1572" i="26"/>
  <c r="D1572" i="26"/>
  <c r="E1572" i="26"/>
  <c r="Q1572" i="26"/>
  <c r="R1572" i="26"/>
  <c r="J1575" i="26" s="1"/>
  <c r="S1572" i="26"/>
  <c r="T1572" i="26"/>
  <c r="J1576" i="26" s="1"/>
  <c r="U1572" i="26"/>
  <c r="V1572" i="26"/>
  <c r="F1573" i="26"/>
  <c r="G1573" i="26"/>
  <c r="H1573" i="26"/>
  <c r="I1573" i="26"/>
  <c r="J1573" i="26"/>
  <c r="F1574" i="26"/>
  <c r="G1574" i="26"/>
  <c r="H1574" i="26"/>
  <c r="I1574" i="26"/>
  <c r="J1574" i="26"/>
  <c r="E1575" i="26"/>
  <c r="E1576" i="26"/>
  <c r="E1577" i="26"/>
  <c r="G1577" i="26"/>
  <c r="H1577" i="26"/>
  <c r="K1577" i="26"/>
  <c r="B1579" i="26"/>
  <c r="C1579" i="26"/>
  <c r="D1579" i="26"/>
  <c r="E1579" i="26"/>
  <c r="Q1579" i="26"/>
  <c r="R1579" i="26"/>
  <c r="J1584" i="26" s="1"/>
  <c r="S1579" i="26"/>
  <c r="T1579" i="26"/>
  <c r="J1585" i="26" s="1"/>
  <c r="U1579" i="26"/>
  <c r="V1579" i="26"/>
  <c r="J1586" i="26" s="1"/>
  <c r="F1580" i="26"/>
  <c r="G1580" i="26"/>
  <c r="H1580" i="26"/>
  <c r="I1580" i="26"/>
  <c r="J1580" i="26"/>
  <c r="F1581" i="26"/>
  <c r="G1581" i="26"/>
  <c r="H1581" i="26"/>
  <c r="I1581" i="26"/>
  <c r="J1581" i="26"/>
  <c r="F1582" i="26"/>
  <c r="G1582" i="26"/>
  <c r="H1582" i="26"/>
  <c r="I1582" i="26"/>
  <c r="J1582" i="26"/>
  <c r="F1583" i="26"/>
  <c r="G1583" i="26"/>
  <c r="H1583" i="26"/>
  <c r="I1583" i="26"/>
  <c r="J1583" i="26"/>
  <c r="E1584" i="26"/>
  <c r="E1585" i="26"/>
  <c r="E1586" i="26"/>
  <c r="E1587" i="26"/>
  <c r="G1587" i="26"/>
  <c r="H1587" i="26"/>
  <c r="K1587" i="26"/>
  <c r="B1589" i="26"/>
  <c r="C1589" i="26"/>
  <c r="D1589" i="26"/>
  <c r="E1589" i="26"/>
  <c r="Q1589" i="26"/>
  <c r="R1589" i="26"/>
  <c r="J1594" i="26" s="1"/>
  <c r="S1589" i="26"/>
  <c r="T1589" i="26"/>
  <c r="J1595" i="26" s="1"/>
  <c r="U1589" i="26"/>
  <c r="V1589" i="26"/>
  <c r="J1596" i="26" s="1"/>
  <c r="F1590" i="26"/>
  <c r="G1590" i="26"/>
  <c r="H1590" i="26"/>
  <c r="I1590" i="26"/>
  <c r="J1590" i="26"/>
  <c r="F1591" i="26"/>
  <c r="G1591" i="26"/>
  <c r="H1591" i="26"/>
  <c r="I1591" i="26"/>
  <c r="J1591" i="26"/>
  <c r="F1592" i="26"/>
  <c r="G1592" i="26"/>
  <c r="H1592" i="26"/>
  <c r="I1592" i="26"/>
  <c r="J1592" i="26"/>
  <c r="F1593" i="26"/>
  <c r="G1593" i="26"/>
  <c r="H1593" i="26"/>
  <c r="I1593" i="26"/>
  <c r="J1593" i="26"/>
  <c r="E1594" i="26"/>
  <c r="E1595" i="26"/>
  <c r="E1596" i="26"/>
  <c r="E1597" i="26"/>
  <c r="G1597" i="26"/>
  <c r="H1597" i="26"/>
  <c r="K1597" i="26"/>
  <c r="A1600" i="26"/>
  <c r="A1603" i="26"/>
  <c r="B1604" i="26"/>
  <c r="C1604" i="26"/>
  <c r="D1604" i="26"/>
  <c r="E1604" i="26"/>
  <c r="Q1604" i="26"/>
  <c r="R1604" i="26"/>
  <c r="J1607" i="26" s="1"/>
  <c r="S1604" i="26"/>
  <c r="T1604" i="26"/>
  <c r="J1608" i="26" s="1"/>
  <c r="U1604" i="26"/>
  <c r="V1604" i="26"/>
  <c r="F1605" i="26"/>
  <c r="G1605" i="26"/>
  <c r="H1605" i="26"/>
  <c r="I1605" i="26"/>
  <c r="J1605" i="26"/>
  <c r="F1606" i="26"/>
  <c r="G1606" i="26"/>
  <c r="H1606" i="26"/>
  <c r="I1606" i="26"/>
  <c r="J1606" i="26"/>
  <c r="E1607" i="26"/>
  <c r="E1608" i="26"/>
  <c r="E1609" i="26"/>
  <c r="G1609" i="26"/>
  <c r="H1609" i="26"/>
  <c r="K1609" i="26"/>
  <c r="A1612" i="26"/>
  <c r="A1615" i="26"/>
  <c r="B1616" i="26"/>
  <c r="C1616" i="26"/>
  <c r="D1616" i="26"/>
  <c r="E1616" i="26"/>
  <c r="Q1616" i="26"/>
  <c r="R1616" i="26"/>
  <c r="J1621" i="26" s="1"/>
  <c r="S1616" i="26"/>
  <c r="T1616" i="26"/>
  <c r="J1622" i="26" s="1"/>
  <c r="U1616" i="26"/>
  <c r="V1616" i="26"/>
  <c r="J1623" i="26" s="1"/>
  <c r="F1617" i="26"/>
  <c r="G1617" i="26"/>
  <c r="H1617" i="26"/>
  <c r="I1617" i="26"/>
  <c r="J1617" i="26"/>
  <c r="F1618" i="26"/>
  <c r="G1618" i="26"/>
  <c r="H1618" i="26"/>
  <c r="I1618" i="26"/>
  <c r="J1618" i="26"/>
  <c r="F1619" i="26"/>
  <c r="G1619" i="26"/>
  <c r="H1619" i="26"/>
  <c r="I1619" i="26"/>
  <c r="J1619" i="26"/>
  <c r="F1620" i="26"/>
  <c r="G1620" i="26"/>
  <c r="H1620" i="26"/>
  <c r="I1620" i="26"/>
  <c r="J1620" i="26"/>
  <c r="E1621" i="26"/>
  <c r="E1622" i="26"/>
  <c r="E1623" i="26"/>
  <c r="E1624" i="26"/>
  <c r="G1624" i="26"/>
  <c r="H1624" i="26"/>
  <c r="K1624" i="26"/>
  <c r="B1626" i="26"/>
  <c r="C1626" i="26"/>
  <c r="D1626" i="26"/>
  <c r="E1626" i="26"/>
  <c r="Q1626" i="26"/>
  <c r="R1626" i="26"/>
  <c r="J1631" i="26" s="1"/>
  <c r="S1626" i="26"/>
  <c r="T1626" i="26"/>
  <c r="J1632" i="26" s="1"/>
  <c r="U1626" i="26"/>
  <c r="V1626" i="26"/>
  <c r="J1633" i="26" s="1"/>
  <c r="F1627" i="26"/>
  <c r="G1627" i="26"/>
  <c r="H1627" i="26"/>
  <c r="I1627" i="26"/>
  <c r="J1627" i="26"/>
  <c r="F1628" i="26"/>
  <c r="G1628" i="26"/>
  <c r="H1628" i="26"/>
  <c r="I1628" i="26"/>
  <c r="J1628" i="26"/>
  <c r="F1629" i="26"/>
  <c r="G1629" i="26"/>
  <c r="H1629" i="26"/>
  <c r="I1629" i="26"/>
  <c r="J1629" i="26"/>
  <c r="F1630" i="26"/>
  <c r="G1630" i="26"/>
  <c r="H1630" i="26"/>
  <c r="I1630" i="26"/>
  <c r="J1630" i="26"/>
  <c r="E1631" i="26"/>
  <c r="E1632" i="26"/>
  <c r="E1633" i="26"/>
  <c r="E1634" i="26"/>
  <c r="G1634" i="26"/>
  <c r="H1634" i="26"/>
  <c r="K1634" i="26"/>
  <c r="A1637" i="26"/>
  <c r="A1640" i="26"/>
  <c r="B1641" i="26"/>
  <c r="C1641" i="26"/>
  <c r="D1641" i="26"/>
  <c r="E1641" i="26"/>
  <c r="Q1641" i="26"/>
  <c r="R1641" i="26"/>
  <c r="J1646" i="26" s="1"/>
  <c r="S1641" i="26"/>
  <c r="T1641" i="26"/>
  <c r="J1647" i="26" s="1"/>
  <c r="U1641" i="26"/>
  <c r="V1641" i="26"/>
  <c r="J1648" i="26" s="1"/>
  <c r="F1642" i="26"/>
  <c r="G1642" i="26"/>
  <c r="H1642" i="26"/>
  <c r="I1642" i="26"/>
  <c r="J1642" i="26"/>
  <c r="F1643" i="26"/>
  <c r="G1643" i="26"/>
  <c r="H1643" i="26"/>
  <c r="I1643" i="26"/>
  <c r="J1643" i="26"/>
  <c r="F1644" i="26"/>
  <c r="G1644" i="26"/>
  <c r="H1644" i="26"/>
  <c r="I1644" i="26"/>
  <c r="J1644" i="26"/>
  <c r="F1645" i="26"/>
  <c r="G1645" i="26"/>
  <c r="H1645" i="26"/>
  <c r="I1645" i="26"/>
  <c r="J1645" i="26"/>
  <c r="E1646" i="26"/>
  <c r="E1647" i="26"/>
  <c r="E1648" i="26"/>
  <c r="E1649" i="26"/>
  <c r="G1649" i="26"/>
  <c r="H1649" i="26"/>
  <c r="K1649" i="26"/>
  <c r="B1651" i="26"/>
  <c r="C1651" i="26"/>
  <c r="D1651" i="26"/>
  <c r="E1651" i="26"/>
  <c r="Q1651" i="26"/>
  <c r="R1651" i="26"/>
  <c r="J1656" i="26" s="1"/>
  <c r="S1651" i="26"/>
  <c r="T1651" i="26"/>
  <c r="J1657" i="26" s="1"/>
  <c r="U1651" i="26"/>
  <c r="V1651" i="26"/>
  <c r="J1658" i="26" s="1"/>
  <c r="F1652" i="26"/>
  <c r="G1652" i="26"/>
  <c r="H1652" i="26"/>
  <c r="I1652" i="26"/>
  <c r="J1652" i="26"/>
  <c r="F1653" i="26"/>
  <c r="G1653" i="26"/>
  <c r="H1653" i="26"/>
  <c r="I1653" i="26"/>
  <c r="J1653" i="26"/>
  <c r="F1654" i="26"/>
  <c r="G1654" i="26"/>
  <c r="H1654" i="26"/>
  <c r="I1654" i="26"/>
  <c r="J1654" i="26"/>
  <c r="F1655" i="26"/>
  <c r="G1655" i="26"/>
  <c r="H1655" i="26"/>
  <c r="I1655" i="26"/>
  <c r="J1655" i="26"/>
  <c r="E1656" i="26"/>
  <c r="E1657" i="26"/>
  <c r="E1658" i="26"/>
  <c r="E1659" i="26"/>
  <c r="G1659" i="26"/>
  <c r="H1659" i="26"/>
  <c r="K1659" i="26"/>
  <c r="A1662" i="26"/>
  <c r="A1665" i="26"/>
  <c r="B1666" i="26"/>
  <c r="C1666" i="26"/>
  <c r="D1666" i="26"/>
  <c r="E1666" i="26"/>
  <c r="Q1666" i="26"/>
  <c r="R1666" i="26"/>
  <c r="J1671" i="26" s="1"/>
  <c r="S1666" i="26"/>
  <c r="T1666" i="26"/>
  <c r="J1672" i="26" s="1"/>
  <c r="U1666" i="26"/>
  <c r="V1666" i="26"/>
  <c r="J1673" i="26" s="1"/>
  <c r="F1667" i="26"/>
  <c r="G1667" i="26"/>
  <c r="H1667" i="26"/>
  <c r="I1667" i="26"/>
  <c r="J1667" i="26"/>
  <c r="F1668" i="26"/>
  <c r="G1668" i="26"/>
  <c r="H1668" i="26"/>
  <c r="I1668" i="26"/>
  <c r="J1668" i="26"/>
  <c r="F1669" i="26"/>
  <c r="G1669" i="26"/>
  <c r="H1669" i="26"/>
  <c r="I1669" i="26"/>
  <c r="J1669" i="26"/>
  <c r="F1670" i="26"/>
  <c r="G1670" i="26"/>
  <c r="H1670" i="26"/>
  <c r="I1670" i="26"/>
  <c r="J1670" i="26"/>
  <c r="E1671" i="26"/>
  <c r="E1672" i="26"/>
  <c r="E1673" i="26"/>
  <c r="E1674" i="26"/>
  <c r="G1674" i="26"/>
  <c r="H1674" i="26"/>
  <c r="K1674" i="26"/>
  <c r="B1676" i="26"/>
  <c r="C1676" i="26"/>
  <c r="D1676" i="26"/>
  <c r="E1676" i="26"/>
  <c r="Q1676" i="26"/>
  <c r="R1676" i="26"/>
  <c r="J1681" i="26" s="1"/>
  <c r="S1676" i="26"/>
  <c r="T1676" i="26"/>
  <c r="J1682" i="26" s="1"/>
  <c r="U1676" i="26"/>
  <c r="V1676" i="26"/>
  <c r="J1683" i="26" s="1"/>
  <c r="F1677" i="26"/>
  <c r="G1677" i="26"/>
  <c r="H1677" i="26"/>
  <c r="I1677" i="26"/>
  <c r="J1677" i="26"/>
  <c r="F1678" i="26"/>
  <c r="G1678" i="26"/>
  <c r="H1678" i="26"/>
  <c r="I1678" i="26"/>
  <c r="J1678" i="26"/>
  <c r="F1679" i="26"/>
  <c r="G1679" i="26"/>
  <c r="H1679" i="26"/>
  <c r="I1679" i="26"/>
  <c r="J1679" i="26"/>
  <c r="F1680" i="26"/>
  <c r="G1680" i="26"/>
  <c r="H1680" i="26"/>
  <c r="I1680" i="26"/>
  <c r="J1680" i="26"/>
  <c r="E1681" i="26"/>
  <c r="E1682" i="26"/>
  <c r="E1683" i="26"/>
  <c r="E1684" i="26"/>
  <c r="G1684" i="26"/>
  <c r="H1684" i="26"/>
  <c r="K1684" i="26"/>
  <c r="A1687" i="26"/>
  <c r="A1690" i="26"/>
  <c r="A1693" i="26"/>
  <c r="B1694" i="26"/>
  <c r="C1694" i="26"/>
  <c r="D1694" i="26"/>
  <c r="E1694" i="26"/>
  <c r="Q1694" i="26"/>
  <c r="R1694" i="26"/>
  <c r="J1696" i="26" s="1"/>
  <c r="S1694" i="26"/>
  <c r="T1694" i="26"/>
  <c r="J1697" i="26" s="1"/>
  <c r="U1694" i="26"/>
  <c r="V1694" i="26"/>
  <c r="F1695" i="26"/>
  <c r="G1695" i="26"/>
  <c r="H1695" i="26"/>
  <c r="I1695" i="26"/>
  <c r="J1695" i="26"/>
  <c r="E1696" i="26"/>
  <c r="E1697" i="26"/>
  <c r="E1698" i="26"/>
  <c r="G1698" i="26"/>
  <c r="H1698" i="26"/>
  <c r="K1698" i="26"/>
  <c r="A1701" i="26"/>
  <c r="B1702" i="26"/>
  <c r="C1702" i="26"/>
  <c r="D1702" i="26"/>
  <c r="E1702" i="26"/>
  <c r="Q1702" i="26"/>
  <c r="R1702" i="26"/>
  <c r="J1705" i="26" s="1"/>
  <c r="S1702" i="26"/>
  <c r="T1702" i="26"/>
  <c r="J1706" i="26" s="1"/>
  <c r="U1702" i="26"/>
  <c r="V1702" i="26"/>
  <c r="F1703" i="26"/>
  <c r="G1703" i="26"/>
  <c r="H1703" i="26"/>
  <c r="I1703" i="26"/>
  <c r="J1703" i="26"/>
  <c r="F1704" i="26"/>
  <c r="G1704" i="26"/>
  <c r="H1704" i="26"/>
  <c r="I1704" i="26"/>
  <c r="J1704" i="26"/>
  <c r="E1705" i="26"/>
  <c r="E1706" i="26"/>
  <c r="E1707" i="26"/>
  <c r="G1707" i="26"/>
  <c r="H1707" i="26"/>
  <c r="K1707" i="26"/>
  <c r="A1710" i="26"/>
  <c r="AF1710" i="26"/>
  <c r="A1713" i="26"/>
  <c r="A1716" i="26"/>
  <c r="B1717" i="26"/>
  <c r="C1717" i="26"/>
  <c r="D1717" i="26"/>
  <c r="E1717" i="26"/>
  <c r="Q1717" i="26"/>
  <c r="R1717" i="26"/>
  <c r="J1723" i="26" s="1"/>
  <c r="S1717" i="26"/>
  <c r="T1717" i="26"/>
  <c r="J1724" i="26" s="1"/>
  <c r="U1717" i="26"/>
  <c r="V1717" i="26"/>
  <c r="J1725" i="26" s="1"/>
  <c r="C1718" i="26"/>
  <c r="F1719" i="26"/>
  <c r="G1719" i="26"/>
  <c r="H1719" i="26"/>
  <c r="I1719" i="26"/>
  <c r="J1719" i="26"/>
  <c r="F1720" i="26"/>
  <c r="G1720" i="26"/>
  <c r="H1720" i="26"/>
  <c r="I1720" i="26"/>
  <c r="J1720" i="26"/>
  <c r="F1721" i="26"/>
  <c r="G1721" i="26"/>
  <c r="H1721" i="26"/>
  <c r="I1721" i="26"/>
  <c r="J1721" i="26"/>
  <c r="F1722" i="26"/>
  <c r="G1722" i="26"/>
  <c r="H1722" i="26"/>
  <c r="I1722" i="26"/>
  <c r="J1722" i="26"/>
  <c r="E1723" i="26"/>
  <c r="E1724" i="26"/>
  <c r="E1725" i="26"/>
  <c r="E1726" i="26"/>
  <c r="G1726" i="26"/>
  <c r="H1726" i="26"/>
  <c r="K1726" i="26"/>
  <c r="B1728" i="26"/>
  <c r="C1728" i="26"/>
  <c r="D1728" i="26"/>
  <c r="E1728" i="26"/>
  <c r="Q1728" i="26"/>
  <c r="R1728" i="26"/>
  <c r="J1734" i="26" s="1"/>
  <c r="S1728" i="26"/>
  <c r="T1728" i="26"/>
  <c r="J1735" i="26" s="1"/>
  <c r="U1728" i="26"/>
  <c r="V1728" i="26"/>
  <c r="J1736" i="26" s="1"/>
  <c r="C1729" i="26"/>
  <c r="F1730" i="26"/>
  <c r="G1730" i="26"/>
  <c r="H1730" i="26"/>
  <c r="I1730" i="26"/>
  <c r="J1730" i="26"/>
  <c r="F1731" i="26"/>
  <c r="G1731" i="26"/>
  <c r="H1731" i="26"/>
  <c r="I1731" i="26"/>
  <c r="J1731" i="26"/>
  <c r="F1732" i="26"/>
  <c r="G1732" i="26"/>
  <c r="H1732" i="26"/>
  <c r="I1732" i="26"/>
  <c r="J1732" i="26"/>
  <c r="F1733" i="26"/>
  <c r="G1733" i="26"/>
  <c r="H1733" i="26"/>
  <c r="I1733" i="26"/>
  <c r="J1733" i="26"/>
  <c r="E1734" i="26"/>
  <c r="E1735" i="26"/>
  <c r="E1736" i="26"/>
  <c r="E1737" i="26"/>
  <c r="G1737" i="26"/>
  <c r="H1737" i="26"/>
  <c r="K1737" i="26"/>
  <c r="B1739" i="26"/>
  <c r="C1739" i="26"/>
  <c r="D1739" i="26"/>
  <c r="E1739" i="26"/>
  <c r="Q1739" i="26"/>
  <c r="R1739" i="26"/>
  <c r="J1745" i="26" s="1"/>
  <c r="S1739" i="26"/>
  <c r="T1739" i="26"/>
  <c r="J1746" i="26" s="1"/>
  <c r="U1739" i="26"/>
  <c r="V1739" i="26"/>
  <c r="J1747" i="26" s="1"/>
  <c r="C1740" i="26"/>
  <c r="F1741" i="26"/>
  <c r="G1741" i="26"/>
  <c r="H1741" i="26"/>
  <c r="I1741" i="26"/>
  <c r="J1741" i="26"/>
  <c r="F1742" i="26"/>
  <c r="G1742" i="26"/>
  <c r="H1742" i="26"/>
  <c r="I1742" i="26"/>
  <c r="J1742" i="26"/>
  <c r="F1743" i="26"/>
  <c r="G1743" i="26"/>
  <c r="H1743" i="26"/>
  <c r="I1743" i="26"/>
  <c r="J1743" i="26"/>
  <c r="F1744" i="26"/>
  <c r="G1744" i="26"/>
  <c r="H1744" i="26"/>
  <c r="I1744" i="26"/>
  <c r="J1744" i="26"/>
  <c r="E1745" i="26"/>
  <c r="E1746" i="26"/>
  <c r="E1747" i="26"/>
  <c r="E1748" i="26"/>
  <c r="G1748" i="26"/>
  <c r="H1748" i="26"/>
  <c r="K1748" i="26"/>
  <c r="B1750" i="26"/>
  <c r="C1750" i="26"/>
  <c r="D1750" i="26"/>
  <c r="E1750" i="26"/>
  <c r="Q1750" i="26"/>
  <c r="R1750" i="26"/>
  <c r="J1756" i="26" s="1"/>
  <c r="S1750" i="26"/>
  <c r="T1750" i="26"/>
  <c r="J1757" i="26" s="1"/>
  <c r="U1750" i="26"/>
  <c r="V1750" i="26"/>
  <c r="J1758" i="26" s="1"/>
  <c r="C1751" i="26"/>
  <c r="F1752" i="26"/>
  <c r="G1752" i="26"/>
  <c r="H1752" i="26"/>
  <c r="I1752" i="26"/>
  <c r="J1752" i="26"/>
  <c r="F1753" i="26"/>
  <c r="G1753" i="26"/>
  <c r="H1753" i="26"/>
  <c r="I1753" i="26"/>
  <c r="J1753" i="26"/>
  <c r="F1754" i="26"/>
  <c r="G1754" i="26"/>
  <c r="H1754" i="26"/>
  <c r="I1754" i="26"/>
  <c r="J1754" i="26"/>
  <c r="F1755" i="26"/>
  <c r="G1755" i="26"/>
  <c r="H1755" i="26"/>
  <c r="I1755" i="26"/>
  <c r="J1755" i="26"/>
  <c r="E1756" i="26"/>
  <c r="E1757" i="26"/>
  <c r="E1758" i="26"/>
  <c r="E1759" i="26"/>
  <c r="G1759" i="26"/>
  <c r="H1759" i="26"/>
  <c r="K1759" i="26"/>
  <c r="A1762" i="26"/>
  <c r="A1765" i="26"/>
  <c r="B1766" i="26"/>
  <c r="C1766" i="26"/>
  <c r="D1766" i="26"/>
  <c r="E1766" i="26"/>
  <c r="Q1766" i="26"/>
  <c r="R1766" i="26"/>
  <c r="J1769" i="26" s="1"/>
  <c r="S1766" i="26"/>
  <c r="T1766" i="26"/>
  <c r="J1770" i="26" s="1"/>
  <c r="U1766" i="26"/>
  <c r="V1766" i="26"/>
  <c r="F1767" i="26"/>
  <c r="G1767" i="26"/>
  <c r="H1767" i="26"/>
  <c r="I1767" i="26"/>
  <c r="J1767" i="26"/>
  <c r="F1768" i="26"/>
  <c r="G1768" i="26"/>
  <c r="H1768" i="26"/>
  <c r="I1768" i="26"/>
  <c r="J1768" i="26"/>
  <c r="E1769" i="26"/>
  <c r="E1770" i="26"/>
  <c r="E1771" i="26"/>
  <c r="G1771" i="26"/>
  <c r="H1771" i="26"/>
  <c r="K1771" i="26"/>
  <c r="A1774" i="26"/>
  <c r="A1777" i="26"/>
  <c r="B1778" i="26"/>
  <c r="C1778" i="26"/>
  <c r="D1778" i="26"/>
  <c r="E1778" i="26"/>
  <c r="Q1778" i="26"/>
  <c r="R1778" i="26"/>
  <c r="J1783" i="26" s="1"/>
  <c r="S1778" i="26"/>
  <c r="T1778" i="26"/>
  <c r="J1784" i="26" s="1"/>
  <c r="U1778" i="26"/>
  <c r="V1778" i="26"/>
  <c r="J1785" i="26" s="1"/>
  <c r="F1779" i="26"/>
  <c r="G1779" i="26"/>
  <c r="H1779" i="26"/>
  <c r="I1779" i="26"/>
  <c r="J1779" i="26"/>
  <c r="F1780" i="26"/>
  <c r="G1780" i="26"/>
  <c r="H1780" i="26"/>
  <c r="I1780" i="26"/>
  <c r="J1780" i="26"/>
  <c r="F1781" i="26"/>
  <c r="G1781" i="26"/>
  <c r="H1781" i="26"/>
  <c r="I1781" i="26"/>
  <c r="J1781" i="26"/>
  <c r="F1782" i="26"/>
  <c r="G1782" i="26"/>
  <c r="H1782" i="26"/>
  <c r="I1782" i="26"/>
  <c r="J1782" i="26"/>
  <c r="E1783" i="26"/>
  <c r="E1784" i="26"/>
  <c r="E1785" i="26"/>
  <c r="E1786" i="26"/>
  <c r="G1786" i="26"/>
  <c r="H1786" i="26"/>
  <c r="K1786" i="26"/>
  <c r="A1789" i="26"/>
  <c r="A1792" i="26"/>
  <c r="A1795" i="26"/>
  <c r="A1797" i="26"/>
  <c r="B1798" i="26"/>
  <c r="C1798" i="26"/>
  <c r="D1798" i="26"/>
  <c r="E1798" i="26"/>
  <c r="Q1798" i="26"/>
  <c r="R1798" i="26"/>
  <c r="J1801" i="26" s="1"/>
  <c r="S1798" i="26"/>
  <c r="T1798" i="26"/>
  <c r="J1802" i="26" s="1"/>
  <c r="U1798" i="26"/>
  <c r="V1798" i="26"/>
  <c r="F1799" i="26"/>
  <c r="G1799" i="26"/>
  <c r="H1799" i="26"/>
  <c r="I1799" i="26"/>
  <c r="J1799" i="26"/>
  <c r="F1800" i="26"/>
  <c r="G1800" i="26"/>
  <c r="H1800" i="26"/>
  <c r="I1800" i="26"/>
  <c r="J1800" i="26"/>
  <c r="E1801" i="26"/>
  <c r="E1802" i="26"/>
  <c r="E1803" i="26"/>
  <c r="G1803" i="26"/>
  <c r="H1803" i="26"/>
  <c r="K1803" i="26"/>
  <c r="B1805" i="26"/>
  <c r="C1805" i="26"/>
  <c r="D1805" i="26"/>
  <c r="E1805" i="26"/>
  <c r="Q1805" i="26"/>
  <c r="R1805" i="26"/>
  <c r="J1810" i="26" s="1"/>
  <c r="S1805" i="26"/>
  <c r="T1805" i="26"/>
  <c r="J1811" i="26" s="1"/>
  <c r="U1805" i="26"/>
  <c r="V1805" i="26"/>
  <c r="J1812" i="26" s="1"/>
  <c r="F1806" i="26"/>
  <c r="G1806" i="26"/>
  <c r="H1806" i="26"/>
  <c r="I1806" i="26"/>
  <c r="J1806" i="26"/>
  <c r="F1807" i="26"/>
  <c r="G1807" i="26"/>
  <c r="H1807" i="26"/>
  <c r="I1807" i="26"/>
  <c r="J1807" i="26"/>
  <c r="F1808" i="26"/>
  <c r="G1808" i="26"/>
  <c r="H1808" i="26"/>
  <c r="I1808" i="26"/>
  <c r="J1808" i="26"/>
  <c r="F1809" i="26"/>
  <c r="G1809" i="26"/>
  <c r="H1809" i="26"/>
  <c r="I1809" i="26"/>
  <c r="J1809" i="26"/>
  <c r="E1810" i="26"/>
  <c r="E1811" i="26"/>
  <c r="E1812" i="26"/>
  <c r="E1813" i="26"/>
  <c r="G1813" i="26"/>
  <c r="H1813" i="26"/>
  <c r="K1813" i="26"/>
  <c r="B1815" i="26"/>
  <c r="C1815" i="26"/>
  <c r="D1815" i="26"/>
  <c r="E1815" i="26"/>
  <c r="Q1815" i="26"/>
  <c r="R1815" i="26"/>
  <c r="J1820" i="26" s="1"/>
  <c r="S1815" i="26"/>
  <c r="T1815" i="26"/>
  <c r="J1821" i="26" s="1"/>
  <c r="U1815" i="26"/>
  <c r="V1815" i="26"/>
  <c r="J1822" i="26" s="1"/>
  <c r="F1816" i="26"/>
  <c r="G1816" i="26"/>
  <c r="H1816" i="26"/>
  <c r="I1816" i="26"/>
  <c r="J1816" i="26"/>
  <c r="F1817" i="26"/>
  <c r="G1817" i="26"/>
  <c r="H1817" i="26"/>
  <c r="I1817" i="26"/>
  <c r="J1817" i="26"/>
  <c r="F1818" i="26"/>
  <c r="G1818" i="26"/>
  <c r="H1818" i="26"/>
  <c r="I1818" i="26"/>
  <c r="J1818" i="26"/>
  <c r="F1819" i="26"/>
  <c r="G1819" i="26"/>
  <c r="H1819" i="26"/>
  <c r="I1819" i="26"/>
  <c r="J1819" i="26"/>
  <c r="E1820" i="26"/>
  <c r="E1821" i="26"/>
  <c r="E1822" i="26"/>
  <c r="E1823" i="26"/>
  <c r="G1823" i="26"/>
  <c r="H1823" i="26"/>
  <c r="K1823" i="26"/>
  <c r="B1825" i="26"/>
  <c r="C1825" i="26"/>
  <c r="D1825" i="26"/>
  <c r="E1825" i="26"/>
  <c r="Q1825" i="26"/>
  <c r="R1825" i="26"/>
  <c r="J1827" i="26" s="1"/>
  <c r="S1825" i="26"/>
  <c r="T1825" i="26"/>
  <c r="J1828" i="26" s="1"/>
  <c r="U1825" i="26"/>
  <c r="V1825" i="26"/>
  <c r="F1826" i="26"/>
  <c r="G1826" i="26"/>
  <c r="H1826" i="26"/>
  <c r="I1826" i="26"/>
  <c r="J1826" i="26"/>
  <c r="E1827" i="26"/>
  <c r="E1828" i="26"/>
  <c r="E1829" i="26"/>
  <c r="G1829" i="26"/>
  <c r="H1829" i="26"/>
  <c r="K1829" i="26"/>
  <c r="A1832" i="26"/>
  <c r="A1835" i="26"/>
  <c r="B1836" i="26"/>
  <c r="C1836" i="26"/>
  <c r="D1836" i="26"/>
  <c r="E1836" i="26"/>
  <c r="Q1836" i="26"/>
  <c r="R1836" i="26"/>
  <c r="J1841" i="26" s="1"/>
  <c r="S1836" i="26"/>
  <c r="T1836" i="26"/>
  <c r="J1842" i="26" s="1"/>
  <c r="U1836" i="26"/>
  <c r="V1836" i="26"/>
  <c r="J1843" i="26" s="1"/>
  <c r="F1837" i="26"/>
  <c r="G1837" i="26"/>
  <c r="H1837" i="26"/>
  <c r="I1837" i="26"/>
  <c r="J1837" i="26"/>
  <c r="F1838" i="26"/>
  <c r="G1838" i="26"/>
  <c r="H1838" i="26"/>
  <c r="I1838" i="26"/>
  <c r="J1838" i="26"/>
  <c r="F1839" i="26"/>
  <c r="G1839" i="26"/>
  <c r="H1839" i="26"/>
  <c r="I1839" i="26"/>
  <c r="J1839" i="26"/>
  <c r="F1840" i="26"/>
  <c r="G1840" i="26"/>
  <c r="H1840" i="26"/>
  <c r="I1840" i="26"/>
  <c r="J1840" i="26"/>
  <c r="E1841" i="26"/>
  <c r="E1842" i="26"/>
  <c r="E1843" i="26"/>
  <c r="E1844" i="26"/>
  <c r="G1844" i="26"/>
  <c r="H1844" i="26"/>
  <c r="K1844" i="26"/>
  <c r="B1846" i="26"/>
  <c r="C1846" i="26"/>
  <c r="D1846" i="26"/>
  <c r="E1846" i="26"/>
  <c r="Q1846" i="26"/>
  <c r="R1846" i="26"/>
  <c r="J1849" i="26" s="1"/>
  <c r="S1846" i="26"/>
  <c r="T1846" i="26"/>
  <c r="J1850" i="26" s="1"/>
  <c r="U1846" i="26"/>
  <c r="V1846" i="26"/>
  <c r="F1847" i="26"/>
  <c r="G1847" i="26"/>
  <c r="H1847" i="26"/>
  <c r="I1847" i="26"/>
  <c r="J1847" i="26"/>
  <c r="F1848" i="26"/>
  <c r="G1848" i="26"/>
  <c r="H1848" i="26"/>
  <c r="I1848" i="26"/>
  <c r="J1848" i="26"/>
  <c r="E1849" i="26"/>
  <c r="E1850" i="26"/>
  <c r="E1851" i="26"/>
  <c r="G1851" i="26"/>
  <c r="H1851" i="26"/>
  <c r="K1851" i="26"/>
  <c r="A1854" i="26"/>
  <c r="A1857" i="26"/>
  <c r="A1860" i="26"/>
  <c r="A1862" i="26"/>
  <c r="A1864" i="26"/>
  <c r="B1865" i="26"/>
  <c r="C1865" i="26"/>
  <c r="D1865" i="26"/>
  <c r="E1865" i="26"/>
  <c r="Q1865" i="26"/>
  <c r="R1865" i="26"/>
  <c r="J1870" i="26" s="1"/>
  <c r="S1865" i="26"/>
  <c r="T1865" i="26"/>
  <c r="J1871" i="26" s="1"/>
  <c r="U1865" i="26"/>
  <c r="V1865" i="26"/>
  <c r="J1872" i="26" s="1"/>
  <c r="F1866" i="26"/>
  <c r="G1866" i="26"/>
  <c r="H1866" i="26"/>
  <c r="I1866" i="26"/>
  <c r="J1866" i="26"/>
  <c r="F1867" i="26"/>
  <c r="G1867" i="26"/>
  <c r="H1867" i="26"/>
  <c r="I1867" i="26"/>
  <c r="J1867" i="26"/>
  <c r="F1868" i="26"/>
  <c r="G1868" i="26"/>
  <c r="H1868" i="26"/>
  <c r="I1868" i="26"/>
  <c r="J1868" i="26"/>
  <c r="F1869" i="26"/>
  <c r="G1869" i="26"/>
  <c r="H1869" i="26"/>
  <c r="I1869" i="26"/>
  <c r="J1869" i="26"/>
  <c r="E1870" i="26"/>
  <c r="E1871" i="26"/>
  <c r="E1872" i="26"/>
  <c r="E1873" i="26"/>
  <c r="G1873" i="26"/>
  <c r="H1873" i="26"/>
  <c r="K1873" i="26"/>
  <c r="B1875" i="26"/>
  <c r="C1875" i="26"/>
  <c r="D1875" i="26"/>
  <c r="E1875" i="26"/>
  <c r="Q1875" i="26"/>
  <c r="R1875" i="26"/>
  <c r="J1878" i="26" s="1"/>
  <c r="S1875" i="26"/>
  <c r="T1875" i="26"/>
  <c r="J1879" i="26" s="1"/>
  <c r="U1875" i="26"/>
  <c r="V1875" i="26"/>
  <c r="C1876" i="26"/>
  <c r="F1877" i="26"/>
  <c r="G1877" i="26"/>
  <c r="H1877" i="26"/>
  <c r="I1877" i="26"/>
  <c r="J1877" i="26"/>
  <c r="E1878" i="26"/>
  <c r="E1879" i="26"/>
  <c r="E1880" i="26"/>
  <c r="G1880" i="26"/>
  <c r="H1880" i="26"/>
  <c r="K1880" i="26"/>
  <c r="B1882" i="26"/>
  <c r="C1882" i="26"/>
  <c r="D1882" i="26"/>
  <c r="E1882" i="26"/>
  <c r="Q1882" i="26"/>
  <c r="R1882" i="26"/>
  <c r="J1886" i="26" s="1"/>
  <c r="S1882" i="26"/>
  <c r="T1882" i="26"/>
  <c r="J1887" i="26" s="1"/>
  <c r="U1882" i="26"/>
  <c r="V1882" i="26"/>
  <c r="J1888" i="26" s="1"/>
  <c r="F1883" i="26"/>
  <c r="G1883" i="26"/>
  <c r="H1883" i="26"/>
  <c r="I1883" i="26"/>
  <c r="J1883" i="26"/>
  <c r="F1884" i="26"/>
  <c r="G1884" i="26"/>
  <c r="H1884" i="26"/>
  <c r="I1884" i="26"/>
  <c r="J1884" i="26"/>
  <c r="F1885" i="26"/>
  <c r="G1885" i="26"/>
  <c r="H1885" i="26"/>
  <c r="I1885" i="26"/>
  <c r="J1885" i="26"/>
  <c r="E1886" i="26"/>
  <c r="E1887" i="26"/>
  <c r="E1888" i="26"/>
  <c r="E1889" i="26"/>
  <c r="G1889" i="26"/>
  <c r="H1889" i="26"/>
  <c r="K1889" i="26"/>
  <c r="B1891" i="26"/>
  <c r="C1891" i="26"/>
  <c r="D1891" i="26"/>
  <c r="E1891" i="26"/>
  <c r="Q1891" i="26"/>
  <c r="R1891" i="26"/>
  <c r="J1896" i="26" s="1"/>
  <c r="S1891" i="26"/>
  <c r="T1891" i="26"/>
  <c r="J1897" i="26" s="1"/>
  <c r="U1891" i="26"/>
  <c r="V1891" i="26"/>
  <c r="J1898" i="26" s="1"/>
  <c r="F1892" i="26"/>
  <c r="G1892" i="26"/>
  <c r="H1892" i="26"/>
  <c r="I1892" i="26"/>
  <c r="J1892" i="26"/>
  <c r="F1893" i="26"/>
  <c r="G1893" i="26"/>
  <c r="H1893" i="26"/>
  <c r="I1893" i="26"/>
  <c r="J1893" i="26"/>
  <c r="F1894" i="26"/>
  <c r="G1894" i="26"/>
  <c r="H1894" i="26"/>
  <c r="I1894" i="26"/>
  <c r="J1894" i="26"/>
  <c r="F1895" i="26"/>
  <c r="G1895" i="26"/>
  <c r="H1895" i="26"/>
  <c r="I1895" i="26"/>
  <c r="J1895" i="26"/>
  <c r="E1896" i="26"/>
  <c r="E1897" i="26"/>
  <c r="E1898" i="26"/>
  <c r="E1899" i="26"/>
  <c r="G1899" i="26"/>
  <c r="H1899" i="26"/>
  <c r="K1899" i="26"/>
  <c r="A1902" i="26"/>
  <c r="AF1902" i="26"/>
  <c r="A1905" i="26"/>
  <c r="B1906" i="26"/>
  <c r="C1906" i="26"/>
  <c r="D1906" i="26"/>
  <c r="E1906" i="26"/>
  <c r="Q1906" i="26"/>
  <c r="R1906" i="26"/>
  <c r="J1911" i="26" s="1"/>
  <c r="S1906" i="26"/>
  <c r="T1906" i="26"/>
  <c r="J1912" i="26" s="1"/>
  <c r="U1906" i="26"/>
  <c r="V1906" i="26"/>
  <c r="J1913" i="26" s="1"/>
  <c r="F1907" i="26"/>
  <c r="G1907" i="26"/>
  <c r="H1907" i="26"/>
  <c r="I1907" i="26"/>
  <c r="J1907" i="26"/>
  <c r="F1908" i="26"/>
  <c r="G1908" i="26"/>
  <c r="H1908" i="26"/>
  <c r="I1908" i="26"/>
  <c r="J1908" i="26"/>
  <c r="F1909" i="26"/>
  <c r="G1909" i="26"/>
  <c r="H1909" i="26"/>
  <c r="I1909" i="26"/>
  <c r="J1909" i="26"/>
  <c r="F1910" i="26"/>
  <c r="G1910" i="26"/>
  <c r="H1910" i="26"/>
  <c r="I1910" i="26"/>
  <c r="J1910" i="26"/>
  <c r="E1911" i="26"/>
  <c r="E1912" i="26"/>
  <c r="E1913" i="26"/>
  <c r="E1914" i="26"/>
  <c r="G1914" i="26"/>
  <c r="H1914" i="26"/>
  <c r="K1914" i="26"/>
  <c r="B1916" i="26"/>
  <c r="C1916" i="26"/>
  <c r="D1916" i="26"/>
  <c r="E1916" i="26"/>
  <c r="Q1916" i="26"/>
  <c r="R1916" i="26"/>
  <c r="J1919" i="26" s="1"/>
  <c r="S1916" i="26"/>
  <c r="T1916" i="26"/>
  <c r="J1920" i="26" s="1"/>
  <c r="U1916" i="26"/>
  <c r="V1916" i="26"/>
  <c r="C1917" i="26"/>
  <c r="F1918" i="26"/>
  <c r="G1918" i="26"/>
  <c r="H1918" i="26"/>
  <c r="I1918" i="26"/>
  <c r="J1918" i="26"/>
  <c r="E1919" i="26"/>
  <c r="E1920" i="26"/>
  <c r="E1921" i="26"/>
  <c r="G1921" i="26"/>
  <c r="H1921" i="26"/>
  <c r="K1921" i="26"/>
  <c r="B1923" i="26"/>
  <c r="C1923" i="26"/>
  <c r="D1923" i="26"/>
  <c r="E1923" i="26"/>
  <c r="Q1923" i="26"/>
  <c r="R1923" i="26"/>
  <c r="J1927" i="26" s="1"/>
  <c r="S1923" i="26"/>
  <c r="T1923" i="26"/>
  <c r="J1928" i="26" s="1"/>
  <c r="U1923" i="26"/>
  <c r="V1923" i="26"/>
  <c r="J1929" i="26" s="1"/>
  <c r="F1924" i="26"/>
  <c r="G1924" i="26"/>
  <c r="H1924" i="26"/>
  <c r="I1924" i="26"/>
  <c r="J1924" i="26"/>
  <c r="F1925" i="26"/>
  <c r="G1925" i="26"/>
  <c r="H1925" i="26"/>
  <c r="I1925" i="26"/>
  <c r="J1925" i="26"/>
  <c r="F1926" i="26"/>
  <c r="G1926" i="26"/>
  <c r="H1926" i="26"/>
  <c r="I1926" i="26"/>
  <c r="J1926" i="26"/>
  <c r="E1927" i="26"/>
  <c r="E1928" i="26"/>
  <c r="E1929" i="26"/>
  <c r="E1930" i="26"/>
  <c r="G1930" i="26"/>
  <c r="H1930" i="26"/>
  <c r="K1930" i="26"/>
  <c r="B1932" i="26"/>
  <c r="C1932" i="26"/>
  <c r="D1932" i="26"/>
  <c r="E1932" i="26"/>
  <c r="Q1932" i="26"/>
  <c r="R1932" i="26"/>
  <c r="J1937" i="26" s="1"/>
  <c r="S1932" i="26"/>
  <c r="T1932" i="26"/>
  <c r="J1938" i="26" s="1"/>
  <c r="U1932" i="26"/>
  <c r="V1932" i="26"/>
  <c r="J1939" i="26" s="1"/>
  <c r="F1933" i="26"/>
  <c r="G1933" i="26"/>
  <c r="H1933" i="26"/>
  <c r="I1933" i="26"/>
  <c r="J1933" i="26"/>
  <c r="F1934" i="26"/>
  <c r="G1934" i="26"/>
  <c r="H1934" i="26"/>
  <c r="I1934" i="26"/>
  <c r="J1934" i="26"/>
  <c r="F1935" i="26"/>
  <c r="G1935" i="26"/>
  <c r="H1935" i="26"/>
  <c r="I1935" i="26"/>
  <c r="J1935" i="26"/>
  <c r="F1936" i="26"/>
  <c r="G1936" i="26"/>
  <c r="H1936" i="26"/>
  <c r="I1936" i="26"/>
  <c r="J1936" i="26"/>
  <c r="E1937" i="26"/>
  <c r="E1938" i="26"/>
  <c r="E1939" i="26"/>
  <c r="E1940" i="26"/>
  <c r="G1940" i="26"/>
  <c r="H1940" i="26"/>
  <c r="K1940" i="26"/>
  <c r="A1943" i="26"/>
  <c r="AF1943" i="26"/>
  <c r="A1946" i="26"/>
  <c r="B1947" i="26"/>
  <c r="C1947" i="26"/>
  <c r="D1947" i="26"/>
  <c r="E1947" i="26"/>
  <c r="Q1947" i="26"/>
  <c r="R1947" i="26"/>
  <c r="J1952" i="26" s="1"/>
  <c r="S1947" i="26"/>
  <c r="T1947" i="26"/>
  <c r="J1953" i="26" s="1"/>
  <c r="U1947" i="26"/>
  <c r="V1947" i="26"/>
  <c r="J1954" i="26" s="1"/>
  <c r="F1948" i="26"/>
  <c r="G1948" i="26"/>
  <c r="H1948" i="26"/>
  <c r="I1948" i="26"/>
  <c r="J1948" i="26"/>
  <c r="F1949" i="26"/>
  <c r="G1949" i="26"/>
  <c r="H1949" i="26"/>
  <c r="I1949" i="26"/>
  <c r="J1949" i="26"/>
  <c r="F1950" i="26"/>
  <c r="G1950" i="26"/>
  <c r="H1950" i="26"/>
  <c r="I1950" i="26"/>
  <c r="J1950" i="26"/>
  <c r="F1951" i="26"/>
  <c r="G1951" i="26"/>
  <c r="H1951" i="26"/>
  <c r="I1951" i="26"/>
  <c r="J1951" i="26"/>
  <c r="E1952" i="26"/>
  <c r="E1953" i="26"/>
  <c r="E1954" i="26"/>
  <c r="E1955" i="26"/>
  <c r="G1955" i="26"/>
  <c r="H1955" i="26"/>
  <c r="K1955" i="26"/>
  <c r="B1957" i="26"/>
  <c r="C1957" i="26"/>
  <c r="D1957" i="26"/>
  <c r="E1957" i="26"/>
  <c r="Q1957" i="26"/>
  <c r="R1957" i="26"/>
  <c r="J1960" i="26" s="1"/>
  <c r="S1957" i="26"/>
  <c r="T1957" i="26"/>
  <c r="J1961" i="26" s="1"/>
  <c r="U1957" i="26"/>
  <c r="V1957" i="26"/>
  <c r="C1958" i="26"/>
  <c r="F1959" i="26"/>
  <c r="G1959" i="26"/>
  <c r="H1959" i="26"/>
  <c r="I1959" i="26"/>
  <c r="J1959" i="26"/>
  <c r="E1960" i="26"/>
  <c r="E1961" i="26"/>
  <c r="E1962" i="26"/>
  <c r="G1962" i="26"/>
  <c r="H1962" i="26"/>
  <c r="K1962" i="26"/>
  <c r="B1964" i="26"/>
  <c r="C1964" i="26"/>
  <c r="D1964" i="26"/>
  <c r="E1964" i="26"/>
  <c r="Q1964" i="26"/>
  <c r="R1964" i="26"/>
  <c r="J1968" i="26" s="1"/>
  <c r="S1964" i="26"/>
  <c r="T1964" i="26"/>
  <c r="J1969" i="26" s="1"/>
  <c r="U1964" i="26"/>
  <c r="V1964" i="26"/>
  <c r="J1970" i="26" s="1"/>
  <c r="F1965" i="26"/>
  <c r="G1965" i="26"/>
  <c r="H1965" i="26"/>
  <c r="I1965" i="26"/>
  <c r="J1965" i="26"/>
  <c r="F1966" i="26"/>
  <c r="G1966" i="26"/>
  <c r="H1966" i="26"/>
  <c r="I1966" i="26"/>
  <c r="J1966" i="26"/>
  <c r="F1967" i="26"/>
  <c r="G1967" i="26"/>
  <c r="H1967" i="26"/>
  <c r="I1967" i="26"/>
  <c r="J1967" i="26"/>
  <c r="E1968" i="26"/>
  <c r="E1969" i="26"/>
  <c r="E1970" i="26"/>
  <c r="E1971" i="26"/>
  <c r="G1971" i="26"/>
  <c r="H1971" i="26"/>
  <c r="K1971" i="26"/>
  <c r="B1973" i="26"/>
  <c r="C1973" i="26"/>
  <c r="D1973" i="26"/>
  <c r="E1973" i="26"/>
  <c r="Q1973" i="26"/>
  <c r="R1973" i="26"/>
  <c r="J1978" i="26" s="1"/>
  <c r="S1973" i="26"/>
  <c r="T1973" i="26"/>
  <c r="J1979" i="26" s="1"/>
  <c r="U1973" i="26"/>
  <c r="V1973" i="26"/>
  <c r="J1980" i="26" s="1"/>
  <c r="F1974" i="26"/>
  <c r="G1974" i="26"/>
  <c r="H1974" i="26"/>
  <c r="I1974" i="26"/>
  <c r="J1974" i="26"/>
  <c r="F1975" i="26"/>
  <c r="G1975" i="26"/>
  <c r="H1975" i="26"/>
  <c r="I1975" i="26"/>
  <c r="J1975" i="26"/>
  <c r="F1976" i="26"/>
  <c r="G1976" i="26"/>
  <c r="H1976" i="26"/>
  <c r="I1976" i="26"/>
  <c r="J1976" i="26"/>
  <c r="F1977" i="26"/>
  <c r="G1977" i="26"/>
  <c r="H1977" i="26"/>
  <c r="I1977" i="26"/>
  <c r="J1977" i="26"/>
  <c r="E1978" i="26"/>
  <c r="E1979" i="26"/>
  <c r="E1980" i="26"/>
  <c r="E1981" i="26"/>
  <c r="G1981" i="26"/>
  <c r="H1981" i="26"/>
  <c r="K1981" i="26"/>
  <c r="A1984" i="26"/>
  <c r="AF1984" i="26"/>
  <c r="A1987" i="26"/>
  <c r="B1988" i="26"/>
  <c r="C1988" i="26"/>
  <c r="D1988" i="26"/>
  <c r="E1988" i="26"/>
  <c r="Q1988" i="26"/>
  <c r="R1988" i="26"/>
  <c r="J1993" i="26" s="1"/>
  <c r="S1988" i="26"/>
  <c r="T1988" i="26"/>
  <c r="J1994" i="26" s="1"/>
  <c r="U1988" i="26"/>
  <c r="V1988" i="26"/>
  <c r="J1995" i="26" s="1"/>
  <c r="F1989" i="26"/>
  <c r="G1989" i="26"/>
  <c r="H1989" i="26"/>
  <c r="I1989" i="26"/>
  <c r="J1989" i="26"/>
  <c r="F1990" i="26"/>
  <c r="G1990" i="26"/>
  <c r="H1990" i="26"/>
  <c r="I1990" i="26"/>
  <c r="J1990" i="26"/>
  <c r="F1991" i="26"/>
  <c r="G1991" i="26"/>
  <c r="H1991" i="26"/>
  <c r="I1991" i="26"/>
  <c r="J1991" i="26"/>
  <c r="F1992" i="26"/>
  <c r="G1992" i="26"/>
  <c r="H1992" i="26"/>
  <c r="I1992" i="26"/>
  <c r="J1992" i="26"/>
  <c r="E1993" i="26"/>
  <c r="E1994" i="26"/>
  <c r="E1995" i="26"/>
  <c r="E1996" i="26"/>
  <c r="G1996" i="26"/>
  <c r="H1996" i="26"/>
  <c r="K1996" i="26"/>
  <c r="B1998" i="26"/>
  <c r="C1998" i="26"/>
  <c r="D1998" i="26"/>
  <c r="E1998" i="26"/>
  <c r="Q1998" i="26"/>
  <c r="R1998" i="26"/>
  <c r="J2001" i="26" s="1"/>
  <c r="S1998" i="26"/>
  <c r="T1998" i="26"/>
  <c r="J2002" i="26" s="1"/>
  <c r="U1998" i="26"/>
  <c r="V1998" i="26"/>
  <c r="C1999" i="26"/>
  <c r="F2000" i="26"/>
  <c r="G2000" i="26"/>
  <c r="H2000" i="26"/>
  <c r="I2000" i="26"/>
  <c r="J2000" i="26"/>
  <c r="E2001" i="26"/>
  <c r="E2002" i="26"/>
  <c r="E2003" i="26"/>
  <c r="G2003" i="26"/>
  <c r="H2003" i="26"/>
  <c r="K2003" i="26"/>
  <c r="B2005" i="26"/>
  <c r="C2005" i="26"/>
  <c r="D2005" i="26"/>
  <c r="E2005" i="26"/>
  <c r="Q2005" i="26"/>
  <c r="R2005" i="26"/>
  <c r="J2009" i="26" s="1"/>
  <c r="S2005" i="26"/>
  <c r="T2005" i="26"/>
  <c r="J2010" i="26" s="1"/>
  <c r="U2005" i="26"/>
  <c r="V2005" i="26"/>
  <c r="J2011" i="26" s="1"/>
  <c r="F2006" i="26"/>
  <c r="G2006" i="26"/>
  <c r="H2006" i="26"/>
  <c r="I2006" i="26"/>
  <c r="J2006" i="26"/>
  <c r="F2007" i="26"/>
  <c r="G2007" i="26"/>
  <c r="H2007" i="26"/>
  <c r="I2007" i="26"/>
  <c r="J2007" i="26"/>
  <c r="F2008" i="26"/>
  <c r="G2008" i="26"/>
  <c r="H2008" i="26"/>
  <c r="I2008" i="26"/>
  <c r="J2008" i="26"/>
  <c r="E2009" i="26"/>
  <c r="E2010" i="26"/>
  <c r="E2011" i="26"/>
  <c r="E2012" i="26"/>
  <c r="G2012" i="26"/>
  <c r="H2012" i="26"/>
  <c r="K2012" i="26"/>
  <c r="B2014" i="26"/>
  <c r="C2014" i="26"/>
  <c r="D2014" i="26"/>
  <c r="E2014" i="26"/>
  <c r="Q2014" i="26"/>
  <c r="R2014" i="26"/>
  <c r="J2019" i="26" s="1"/>
  <c r="S2014" i="26"/>
  <c r="T2014" i="26"/>
  <c r="J2020" i="26" s="1"/>
  <c r="U2014" i="26"/>
  <c r="V2014" i="26"/>
  <c r="J2021" i="26" s="1"/>
  <c r="F2015" i="26"/>
  <c r="G2015" i="26"/>
  <c r="H2015" i="26"/>
  <c r="I2015" i="26"/>
  <c r="J2015" i="26"/>
  <c r="F2016" i="26"/>
  <c r="G2016" i="26"/>
  <c r="H2016" i="26"/>
  <c r="I2016" i="26"/>
  <c r="J2016" i="26"/>
  <c r="F2017" i="26"/>
  <c r="G2017" i="26"/>
  <c r="H2017" i="26"/>
  <c r="I2017" i="26"/>
  <c r="J2017" i="26"/>
  <c r="F2018" i="26"/>
  <c r="G2018" i="26"/>
  <c r="H2018" i="26"/>
  <c r="I2018" i="26"/>
  <c r="J2018" i="26"/>
  <c r="E2019" i="26"/>
  <c r="E2020" i="26"/>
  <c r="E2021" i="26"/>
  <c r="E2022" i="26"/>
  <c r="G2022" i="26"/>
  <c r="H2022" i="26"/>
  <c r="K2022" i="26"/>
  <c r="A2025" i="26"/>
  <c r="AF2025" i="26"/>
  <c r="A2028" i="26"/>
  <c r="B2029" i="26"/>
  <c r="C2029" i="26"/>
  <c r="D2029" i="26"/>
  <c r="E2029" i="26"/>
  <c r="Q2029" i="26"/>
  <c r="R2029" i="26"/>
  <c r="J2033" i="26" s="1"/>
  <c r="S2029" i="26"/>
  <c r="T2029" i="26"/>
  <c r="J2034" i="26" s="1"/>
  <c r="U2029" i="26"/>
  <c r="V2029" i="26"/>
  <c r="C2030" i="26"/>
  <c r="F2031" i="26"/>
  <c r="G2031" i="26"/>
  <c r="H2031" i="26"/>
  <c r="I2031" i="26"/>
  <c r="J2031" i="26"/>
  <c r="F2032" i="26"/>
  <c r="G2032" i="26"/>
  <c r="H2032" i="26"/>
  <c r="I2032" i="26"/>
  <c r="J2032" i="26"/>
  <c r="E2033" i="26"/>
  <c r="E2034" i="26"/>
  <c r="E2035" i="26"/>
  <c r="G2035" i="26"/>
  <c r="H2035" i="26"/>
  <c r="K2035" i="26"/>
  <c r="A2038" i="26"/>
  <c r="A2041" i="26"/>
  <c r="B2042" i="26"/>
  <c r="C2042" i="26"/>
  <c r="D2042" i="26"/>
  <c r="E2042" i="26"/>
  <c r="Q2042" i="26"/>
  <c r="R2042" i="26"/>
  <c r="J2047" i="26" s="1"/>
  <c r="S2042" i="26"/>
  <c r="T2042" i="26"/>
  <c r="J2048" i="26" s="1"/>
  <c r="U2042" i="26"/>
  <c r="V2042" i="26"/>
  <c r="J2049" i="26" s="1"/>
  <c r="C2043" i="26"/>
  <c r="F2044" i="26"/>
  <c r="G2044" i="26"/>
  <c r="H2044" i="26"/>
  <c r="I2044" i="26"/>
  <c r="J2044" i="26"/>
  <c r="F2045" i="26"/>
  <c r="G2045" i="26"/>
  <c r="H2045" i="26"/>
  <c r="I2045" i="26"/>
  <c r="J2045" i="26"/>
  <c r="F2046" i="26"/>
  <c r="G2046" i="26"/>
  <c r="H2046" i="26"/>
  <c r="I2046" i="26"/>
  <c r="J2046" i="26"/>
  <c r="E2047" i="26"/>
  <c r="E2048" i="26"/>
  <c r="E2049" i="26"/>
  <c r="E2050" i="26"/>
  <c r="G2050" i="26"/>
  <c r="H2050" i="26"/>
  <c r="K2050" i="26"/>
  <c r="B2052" i="26"/>
  <c r="C2052" i="26"/>
  <c r="D2052" i="26"/>
  <c r="E2052" i="26"/>
  <c r="Q2052" i="26"/>
  <c r="R2052" i="26"/>
  <c r="J2057" i="26" s="1"/>
  <c r="S2052" i="26"/>
  <c r="T2052" i="26"/>
  <c r="J2058" i="26" s="1"/>
  <c r="U2052" i="26"/>
  <c r="V2052" i="26"/>
  <c r="J2059" i="26" s="1"/>
  <c r="C2053" i="26"/>
  <c r="F2054" i="26"/>
  <c r="G2054" i="26"/>
  <c r="H2054" i="26"/>
  <c r="I2054" i="26"/>
  <c r="J2054" i="26"/>
  <c r="F2055" i="26"/>
  <c r="G2055" i="26"/>
  <c r="H2055" i="26"/>
  <c r="I2055" i="26"/>
  <c r="J2055" i="26"/>
  <c r="F2056" i="26"/>
  <c r="G2056" i="26"/>
  <c r="H2056" i="26"/>
  <c r="I2056" i="26"/>
  <c r="J2056" i="26"/>
  <c r="E2057" i="26"/>
  <c r="E2058" i="26"/>
  <c r="E2059" i="26"/>
  <c r="E2060" i="26"/>
  <c r="G2060" i="26"/>
  <c r="H2060" i="26"/>
  <c r="K2060" i="26"/>
  <c r="B2062" i="26"/>
  <c r="C2062" i="26"/>
  <c r="D2062" i="26"/>
  <c r="E2062" i="26"/>
  <c r="Q2062" i="26"/>
  <c r="R2062" i="26"/>
  <c r="J2066" i="26" s="1"/>
  <c r="S2062" i="26"/>
  <c r="T2062" i="26"/>
  <c r="J2067" i="26" s="1"/>
  <c r="U2062" i="26"/>
  <c r="V2062" i="26"/>
  <c r="C2063" i="26"/>
  <c r="F2064" i="26"/>
  <c r="G2064" i="26"/>
  <c r="H2064" i="26"/>
  <c r="I2064" i="26"/>
  <c r="J2064" i="26"/>
  <c r="F2065" i="26"/>
  <c r="G2065" i="26"/>
  <c r="H2065" i="26"/>
  <c r="I2065" i="26"/>
  <c r="J2065" i="26"/>
  <c r="E2066" i="26"/>
  <c r="E2067" i="26"/>
  <c r="E2068" i="26"/>
  <c r="G2068" i="26"/>
  <c r="H2068" i="26"/>
  <c r="K2068" i="26"/>
  <c r="A2071" i="26"/>
  <c r="A2074" i="26"/>
  <c r="A2077" i="26"/>
  <c r="B2078" i="26"/>
  <c r="C2078" i="26"/>
  <c r="D2078" i="26"/>
  <c r="E2078" i="26"/>
  <c r="Q2078" i="26"/>
  <c r="R2078" i="26"/>
  <c r="J2083" i="26" s="1"/>
  <c r="S2078" i="26"/>
  <c r="T2078" i="26"/>
  <c r="J2084" i="26" s="1"/>
  <c r="U2078" i="26"/>
  <c r="V2078" i="26"/>
  <c r="J2085" i="26" s="1"/>
  <c r="F2079" i="26"/>
  <c r="G2079" i="26"/>
  <c r="H2079" i="26"/>
  <c r="I2079" i="26"/>
  <c r="J2079" i="26"/>
  <c r="F2080" i="26"/>
  <c r="G2080" i="26"/>
  <c r="H2080" i="26"/>
  <c r="I2080" i="26"/>
  <c r="J2080" i="26"/>
  <c r="F2081" i="26"/>
  <c r="G2081" i="26"/>
  <c r="H2081" i="26"/>
  <c r="I2081" i="26"/>
  <c r="J2081" i="26"/>
  <c r="F2082" i="26"/>
  <c r="G2082" i="26"/>
  <c r="H2082" i="26"/>
  <c r="I2082" i="26"/>
  <c r="J2082" i="26"/>
  <c r="E2083" i="26"/>
  <c r="E2084" i="26"/>
  <c r="E2085" i="26"/>
  <c r="E2086" i="26"/>
  <c r="G2086" i="26"/>
  <c r="H2086" i="26"/>
  <c r="K2086" i="26"/>
  <c r="B2088" i="26"/>
  <c r="C2088" i="26"/>
  <c r="D2088" i="26"/>
  <c r="E2088" i="26"/>
  <c r="Q2088" i="26"/>
  <c r="R2088" i="26"/>
  <c r="J2093" i="26" s="1"/>
  <c r="S2088" i="26"/>
  <c r="T2088" i="26"/>
  <c r="J2094" i="26" s="1"/>
  <c r="U2088" i="26"/>
  <c r="V2088" i="26"/>
  <c r="J2095" i="26" s="1"/>
  <c r="F2089" i="26"/>
  <c r="G2089" i="26"/>
  <c r="H2089" i="26"/>
  <c r="I2089" i="26"/>
  <c r="J2089" i="26"/>
  <c r="F2090" i="26"/>
  <c r="G2090" i="26"/>
  <c r="H2090" i="26"/>
  <c r="I2090" i="26"/>
  <c r="J2090" i="26"/>
  <c r="F2091" i="26"/>
  <c r="G2091" i="26"/>
  <c r="H2091" i="26"/>
  <c r="I2091" i="26"/>
  <c r="J2091" i="26"/>
  <c r="F2092" i="26"/>
  <c r="G2092" i="26"/>
  <c r="H2092" i="26"/>
  <c r="I2092" i="26"/>
  <c r="J2092" i="26"/>
  <c r="E2093" i="26"/>
  <c r="E2094" i="26"/>
  <c r="E2095" i="26"/>
  <c r="E2096" i="26"/>
  <c r="G2096" i="26"/>
  <c r="H2096" i="26"/>
  <c r="K2096" i="26"/>
  <c r="B2098" i="26"/>
  <c r="C2098" i="26"/>
  <c r="D2098" i="26"/>
  <c r="E2098" i="26"/>
  <c r="Q2098" i="26"/>
  <c r="R2098" i="26"/>
  <c r="J2101" i="26" s="1"/>
  <c r="S2098" i="26"/>
  <c r="T2098" i="26"/>
  <c r="J2102" i="26" s="1"/>
  <c r="U2098" i="26"/>
  <c r="V2098" i="26"/>
  <c r="F2099" i="26"/>
  <c r="G2099" i="26"/>
  <c r="H2099" i="26"/>
  <c r="I2099" i="26"/>
  <c r="J2099" i="26"/>
  <c r="F2100" i="26"/>
  <c r="G2100" i="26"/>
  <c r="H2100" i="26"/>
  <c r="I2100" i="26"/>
  <c r="J2100" i="26"/>
  <c r="E2101" i="26"/>
  <c r="E2102" i="26"/>
  <c r="E2103" i="26"/>
  <c r="G2103" i="26"/>
  <c r="H2103" i="26"/>
  <c r="K2103" i="26"/>
  <c r="A2106" i="26"/>
  <c r="A2109" i="26"/>
  <c r="B2110" i="26"/>
  <c r="C2110" i="26"/>
  <c r="D2110" i="26"/>
  <c r="E2110" i="26"/>
  <c r="Q2110" i="26"/>
  <c r="R2110" i="26"/>
  <c r="J2113" i="26" s="1"/>
  <c r="S2110" i="26"/>
  <c r="T2110" i="26"/>
  <c r="J2114" i="26" s="1"/>
  <c r="U2110" i="26"/>
  <c r="V2110" i="26"/>
  <c r="F2111" i="26"/>
  <c r="G2111" i="26"/>
  <c r="H2111" i="26"/>
  <c r="I2111" i="26"/>
  <c r="J2111" i="26"/>
  <c r="F2112" i="26"/>
  <c r="G2112" i="26"/>
  <c r="H2112" i="26"/>
  <c r="I2112" i="26"/>
  <c r="J2112" i="26"/>
  <c r="E2113" i="26"/>
  <c r="E2114" i="26"/>
  <c r="E2115" i="26"/>
  <c r="G2115" i="26"/>
  <c r="H2115" i="26"/>
  <c r="K2115" i="26"/>
  <c r="A2118" i="26"/>
  <c r="A2121" i="26"/>
  <c r="B2122" i="26"/>
  <c r="C2122" i="26"/>
  <c r="D2122" i="26"/>
  <c r="E2122" i="26"/>
  <c r="Q2122" i="26"/>
  <c r="R2122" i="26"/>
  <c r="J2127" i="26" s="1"/>
  <c r="S2122" i="26"/>
  <c r="T2122" i="26"/>
  <c r="J2128" i="26" s="1"/>
  <c r="U2122" i="26"/>
  <c r="V2122" i="26"/>
  <c r="J2129" i="26" s="1"/>
  <c r="F2123" i="26"/>
  <c r="G2123" i="26"/>
  <c r="H2123" i="26"/>
  <c r="I2123" i="26"/>
  <c r="J2123" i="26"/>
  <c r="F2124" i="26"/>
  <c r="G2124" i="26"/>
  <c r="H2124" i="26"/>
  <c r="I2124" i="26"/>
  <c r="J2124" i="26"/>
  <c r="F2125" i="26"/>
  <c r="G2125" i="26"/>
  <c r="H2125" i="26"/>
  <c r="I2125" i="26"/>
  <c r="J2125" i="26"/>
  <c r="F2126" i="26"/>
  <c r="G2126" i="26"/>
  <c r="H2126" i="26"/>
  <c r="I2126" i="26"/>
  <c r="J2126" i="26"/>
  <c r="E2127" i="26"/>
  <c r="E2128" i="26"/>
  <c r="E2129" i="26"/>
  <c r="E2130" i="26"/>
  <c r="G2130" i="26"/>
  <c r="H2130" i="26"/>
  <c r="K2130" i="26"/>
  <c r="B2132" i="26"/>
  <c r="C2132" i="26"/>
  <c r="D2132" i="26"/>
  <c r="E2132" i="26"/>
  <c r="Q2132" i="26"/>
  <c r="R2132" i="26"/>
  <c r="J2137" i="26" s="1"/>
  <c r="S2132" i="26"/>
  <c r="T2132" i="26"/>
  <c r="J2138" i="26" s="1"/>
  <c r="U2132" i="26"/>
  <c r="V2132" i="26"/>
  <c r="J2139" i="26" s="1"/>
  <c r="F2133" i="26"/>
  <c r="G2133" i="26"/>
  <c r="H2133" i="26"/>
  <c r="I2133" i="26"/>
  <c r="J2133" i="26"/>
  <c r="F2134" i="26"/>
  <c r="G2134" i="26"/>
  <c r="H2134" i="26"/>
  <c r="I2134" i="26"/>
  <c r="J2134" i="26"/>
  <c r="F2135" i="26"/>
  <c r="G2135" i="26"/>
  <c r="H2135" i="26"/>
  <c r="I2135" i="26"/>
  <c r="J2135" i="26"/>
  <c r="F2136" i="26"/>
  <c r="G2136" i="26"/>
  <c r="H2136" i="26"/>
  <c r="I2136" i="26"/>
  <c r="J2136" i="26"/>
  <c r="E2137" i="26"/>
  <c r="E2138" i="26"/>
  <c r="E2139" i="26"/>
  <c r="E2140" i="26"/>
  <c r="G2140" i="26"/>
  <c r="H2140" i="26"/>
  <c r="K2140" i="26"/>
  <c r="A2143" i="26"/>
  <c r="B2144" i="26"/>
  <c r="C2144" i="26"/>
  <c r="D2144" i="26"/>
  <c r="E2144" i="26"/>
  <c r="Q2144" i="26"/>
  <c r="R2144" i="26"/>
  <c r="J2147" i="26" s="1"/>
  <c r="S2144" i="26"/>
  <c r="T2144" i="26"/>
  <c r="J2148" i="26" s="1"/>
  <c r="U2144" i="26"/>
  <c r="V2144" i="26"/>
  <c r="F2145" i="26"/>
  <c r="G2145" i="26"/>
  <c r="H2145" i="26"/>
  <c r="I2145" i="26"/>
  <c r="J2145" i="26"/>
  <c r="F2146" i="26"/>
  <c r="G2146" i="26"/>
  <c r="H2146" i="26"/>
  <c r="I2146" i="26"/>
  <c r="J2146" i="26"/>
  <c r="E2147" i="26"/>
  <c r="E2148" i="26"/>
  <c r="E2149" i="26"/>
  <c r="G2149" i="26"/>
  <c r="H2149" i="26"/>
  <c r="K2149" i="26"/>
  <c r="B2151" i="26"/>
  <c r="C2151" i="26"/>
  <c r="D2151" i="26"/>
  <c r="E2151" i="26"/>
  <c r="Q2151" i="26"/>
  <c r="R2151" i="26"/>
  <c r="J2156" i="26" s="1"/>
  <c r="S2151" i="26"/>
  <c r="T2151" i="26"/>
  <c r="J2157" i="26" s="1"/>
  <c r="U2151" i="26"/>
  <c r="V2151" i="26"/>
  <c r="J2158" i="26" s="1"/>
  <c r="F2152" i="26"/>
  <c r="G2152" i="26"/>
  <c r="H2152" i="26"/>
  <c r="I2152" i="26"/>
  <c r="J2152" i="26"/>
  <c r="F2153" i="26"/>
  <c r="G2153" i="26"/>
  <c r="H2153" i="26"/>
  <c r="I2153" i="26"/>
  <c r="J2153" i="26"/>
  <c r="F2154" i="26"/>
  <c r="G2154" i="26"/>
  <c r="H2154" i="26"/>
  <c r="I2154" i="26"/>
  <c r="J2154" i="26"/>
  <c r="F2155" i="26"/>
  <c r="G2155" i="26"/>
  <c r="H2155" i="26"/>
  <c r="I2155" i="26"/>
  <c r="J2155" i="26"/>
  <c r="E2156" i="26"/>
  <c r="E2157" i="26"/>
  <c r="E2158" i="26"/>
  <c r="E2159" i="26"/>
  <c r="G2159" i="26"/>
  <c r="H2159" i="26"/>
  <c r="K2159" i="26"/>
  <c r="A2162" i="26"/>
  <c r="A2165" i="26"/>
  <c r="A2168" i="26"/>
  <c r="A2170" i="26"/>
  <c r="B2171" i="26"/>
  <c r="C2171" i="26"/>
  <c r="D2171" i="26"/>
  <c r="E2171" i="26"/>
  <c r="Q2171" i="26"/>
  <c r="R2171" i="26"/>
  <c r="J2176" i="26" s="1"/>
  <c r="S2171" i="26"/>
  <c r="T2171" i="26"/>
  <c r="J2177" i="26" s="1"/>
  <c r="U2171" i="26"/>
  <c r="V2171" i="26"/>
  <c r="J2178" i="26" s="1"/>
  <c r="F2172" i="26"/>
  <c r="G2172" i="26"/>
  <c r="H2172" i="26"/>
  <c r="I2172" i="26"/>
  <c r="J2172" i="26"/>
  <c r="F2173" i="26"/>
  <c r="G2173" i="26"/>
  <c r="H2173" i="26"/>
  <c r="I2173" i="26"/>
  <c r="J2173" i="26"/>
  <c r="F2174" i="26"/>
  <c r="G2174" i="26"/>
  <c r="H2174" i="26"/>
  <c r="I2174" i="26"/>
  <c r="J2174" i="26"/>
  <c r="F2175" i="26"/>
  <c r="G2175" i="26"/>
  <c r="H2175" i="26"/>
  <c r="I2175" i="26"/>
  <c r="J2175" i="26"/>
  <c r="E2176" i="26"/>
  <c r="E2177" i="26"/>
  <c r="E2178" i="26"/>
  <c r="E2179" i="26"/>
  <c r="G2179" i="26"/>
  <c r="H2179" i="26"/>
  <c r="K2179" i="26"/>
  <c r="B2181" i="26"/>
  <c r="C2181" i="26"/>
  <c r="D2181" i="26"/>
  <c r="E2181" i="26"/>
  <c r="Q2181" i="26"/>
  <c r="R2181" i="26"/>
  <c r="J2186" i="26" s="1"/>
  <c r="S2181" i="26"/>
  <c r="T2181" i="26"/>
  <c r="J2187" i="26" s="1"/>
  <c r="U2181" i="26"/>
  <c r="V2181" i="26"/>
  <c r="J2188" i="26" s="1"/>
  <c r="F2182" i="26"/>
  <c r="G2182" i="26"/>
  <c r="H2182" i="26"/>
  <c r="I2182" i="26"/>
  <c r="J2182" i="26"/>
  <c r="F2183" i="26"/>
  <c r="G2183" i="26"/>
  <c r="H2183" i="26"/>
  <c r="I2183" i="26"/>
  <c r="J2183" i="26"/>
  <c r="F2184" i="26"/>
  <c r="G2184" i="26"/>
  <c r="H2184" i="26"/>
  <c r="I2184" i="26"/>
  <c r="J2184" i="26"/>
  <c r="F2185" i="26"/>
  <c r="G2185" i="26"/>
  <c r="H2185" i="26"/>
  <c r="I2185" i="26"/>
  <c r="J2185" i="26"/>
  <c r="E2186" i="26"/>
  <c r="E2187" i="26"/>
  <c r="E2188" i="26"/>
  <c r="E2189" i="26"/>
  <c r="G2189" i="26"/>
  <c r="H2189" i="26"/>
  <c r="K2189" i="26"/>
  <c r="A2192" i="26"/>
  <c r="A2195" i="26"/>
  <c r="B2196" i="26"/>
  <c r="C2196" i="26"/>
  <c r="D2196" i="26"/>
  <c r="E2196" i="26"/>
  <c r="Q2196" i="26"/>
  <c r="R2196" i="26"/>
  <c r="J2199" i="26" s="1"/>
  <c r="S2196" i="26"/>
  <c r="T2196" i="26"/>
  <c r="J2200" i="26" s="1"/>
  <c r="U2196" i="26"/>
  <c r="V2196" i="26"/>
  <c r="F2197" i="26"/>
  <c r="G2197" i="26"/>
  <c r="H2197" i="26"/>
  <c r="I2197" i="26"/>
  <c r="J2197" i="26"/>
  <c r="F2198" i="26"/>
  <c r="G2198" i="26"/>
  <c r="H2198" i="26"/>
  <c r="I2198" i="26"/>
  <c r="J2198" i="26"/>
  <c r="E2199" i="26"/>
  <c r="E2200" i="26"/>
  <c r="E2201" i="26"/>
  <c r="G2201" i="26"/>
  <c r="H2201" i="26"/>
  <c r="K2201" i="26"/>
  <c r="A2204" i="26"/>
  <c r="A2207" i="26"/>
  <c r="B2208" i="26"/>
  <c r="C2208" i="26"/>
  <c r="D2208" i="26"/>
  <c r="E2208" i="26"/>
  <c r="Q2208" i="26"/>
  <c r="R2208" i="26"/>
  <c r="J2211" i="26" s="1"/>
  <c r="S2208" i="26"/>
  <c r="T2208" i="26"/>
  <c r="J2212" i="26" s="1"/>
  <c r="U2208" i="26"/>
  <c r="V2208" i="26"/>
  <c r="F2209" i="26"/>
  <c r="G2209" i="26"/>
  <c r="H2209" i="26"/>
  <c r="I2209" i="26"/>
  <c r="J2209" i="26"/>
  <c r="F2210" i="26"/>
  <c r="G2210" i="26"/>
  <c r="H2210" i="26"/>
  <c r="I2210" i="26"/>
  <c r="J2210" i="26"/>
  <c r="E2211" i="26"/>
  <c r="E2212" i="26"/>
  <c r="E2213" i="26"/>
  <c r="G2213" i="26"/>
  <c r="H2213" i="26"/>
  <c r="K2213" i="26"/>
  <c r="A2216" i="26"/>
  <c r="A2219" i="26"/>
  <c r="B2220" i="26"/>
  <c r="C2220" i="26"/>
  <c r="D2220" i="26"/>
  <c r="E2220" i="26"/>
  <c r="Q2220" i="26"/>
  <c r="R2220" i="26"/>
  <c r="J2223" i="26" s="1"/>
  <c r="S2220" i="26"/>
  <c r="T2220" i="26"/>
  <c r="J2224" i="26" s="1"/>
  <c r="U2220" i="26"/>
  <c r="V2220" i="26"/>
  <c r="F2221" i="26"/>
  <c r="G2221" i="26"/>
  <c r="H2221" i="26"/>
  <c r="I2221" i="26"/>
  <c r="J2221" i="26"/>
  <c r="F2222" i="26"/>
  <c r="G2222" i="26"/>
  <c r="H2222" i="26"/>
  <c r="I2222" i="26"/>
  <c r="J2222" i="26"/>
  <c r="E2223" i="26"/>
  <c r="E2224" i="26"/>
  <c r="E2225" i="26"/>
  <c r="G2225" i="26"/>
  <c r="H2225" i="26"/>
  <c r="K2225" i="26"/>
  <c r="A2228" i="26"/>
  <c r="A2231" i="26"/>
  <c r="B2232" i="26"/>
  <c r="C2232" i="26"/>
  <c r="D2232" i="26"/>
  <c r="E2232" i="26"/>
  <c r="Q2232" i="26"/>
  <c r="R2232" i="26"/>
  <c r="J2235" i="26" s="1"/>
  <c r="S2232" i="26"/>
  <c r="T2232" i="26"/>
  <c r="J2236" i="26" s="1"/>
  <c r="U2232" i="26"/>
  <c r="V2232" i="26"/>
  <c r="F2233" i="26"/>
  <c r="G2233" i="26"/>
  <c r="H2233" i="26"/>
  <c r="I2233" i="26"/>
  <c r="J2233" i="26"/>
  <c r="F2234" i="26"/>
  <c r="G2234" i="26"/>
  <c r="H2234" i="26"/>
  <c r="I2234" i="26"/>
  <c r="J2234" i="26"/>
  <c r="E2235" i="26"/>
  <c r="E2236" i="26"/>
  <c r="E2237" i="26"/>
  <c r="G2237" i="26"/>
  <c r="H2237" i="26"/>
  <c r="K2237" i="26"/>
  <c r="A2240" i="26"/>
  <c r="A2243" i="26"/>
  <c r="B2244" i="26"/>
  <c r="C2244" i="26"/>
  <c r="D2244" i="26"/>
  <c r="E2244" i="26"/>
  <c r="Q2244" i="26"/>
  <c r="R2244" i="26"/>
  <c r="J2247" i="26" s="1"/>
  <c r="S2244" i="26"/>
  <c r="T2244" i="26"/>
  <c r="J2248" i="26" s="1"/>
  <c r="U2244" i="26"/>
  <c r="V2244" i="26"/>
  <c r="F2245" i="26"/>
  <c r="G2245" i="26"/>
  <c r="H2245" i="26"/>
  <c r="I2245" i="26"/>
  <c r="J2245" i="26"/>
  <c r="F2246" i="26"/>
  <c r="G2246" i="26"/>
  <c r="H2246" i="26"/>
  <c r="I2246" i="26"/>
  <c r="J2246" i="26"/>
  <c r="E2247" i="26"/>
  <c r="E2248" i="26"/>
  <c r="E2249" i="26"/>
  <c r="G2249" i="26"/>
  <c r="H2249" i="26"/>
  <c r="K2249" i="26"/>
  <c r="A2252" i="26"/>
  <c r="A2255" i="26"/>
  <c r="B2256" i="26"/>
  <c r="C2256" i="26"/>
  <c r="D2256" i="26"/>
  <c r="E2256" i="26"/>
  <c r="Q2256" i="26"/>
  <c r="R2256" i="26"/>
  <c r="J2259" i="26" s="1"/>
  <c r="S2256" i="26"/>
  <c r="T2256" i="26"/>
  <c r="J2260" i="26" s="1"/>
  <c r="U2256" i="26"/>
  <c r="V2256" i="26"/>
  <c r="F2257" i="26"/>
  <c r="G2257" i="26"/>
  <c r="H2257" i="26"/>
  <c r="I2257" i="26"/>
  <c r="J2257" i="26"/>
  <c r="F2258" i="26"/>
  <c r="G2258" i="26"/>
  <c r="H2258" i="26"/>
  <c r="I2258" i="26"/>
  <c r="J2258" i="26"/>
  <c r="E2259" i="26"/>
  <c r="E2260" i="26"/>
  <c r="E2261" i="26"/>
  <c r="G2261" i="26"/>
  <c r="H2261" i="26"/>
  <c r="K2261" i="26"/>
  <c r="A2264" i="26"/>
  <c r="A2267" i="26"/>
  <c r="B2268" i="26"/>
  <c r="C2268" i="26"/>
  <c r="D2268" i="26"/>
  <c r="E2268" i="26"/>
  <c r="Q2268" i="26"/>
  <c r="R2268" i="26"/>
  <c r="J2271" i="26" s="1"/>
  <c r="S2268" i="26"/>
  <c r="T2268" i="26"/>
  <c r="J2272" i="26" s="1"/>
  <c r="U2268" i="26"/>
  <c r="V2268" i="26"/>
  <c r="F2269" i="26"/>
  <c r="G2269" i="26"/>
  <c r="H2269" i="26"/>
  <c r="I2269" i="26"/>
  <c r="J2269" i="26"/>
  <c r="F2270" i="26"/>
  <c r="G2270" i="26"/>
  <c r="H2270" i="26"/>
  <c r="I2270" i="26"/>
  <c r="J2270" i="26"/>
  <c r="E2271" i="26"/>
  <c r="E2272" i="26"/>
  <c r="E2273" i="26"/>
  <c r="G2273" i="26"/>
  <c r="H2273" i="26"/>
  <c r="K2273" i="26"/>
  <c r="A2276" i="26"/>
  <c r="A2279" i="26"/>
  <c r="B2280" i="26"/>
  <c r="C2280" i="26"/>
  <c r="D2280" i="26"/>
  <c r="E2280" i="26"/>
  <c r="Q2280" i="26"/>
  <c r="R2280" i="26"/>
  <c r="J2283" i="26" s="1"/>
  <c r="S2280" i="26"/>
  <c r="T2280" i="26"/>
  <c r="J2284" i="26" s="1"/>
  <c r="U2280" i="26"/>
  <c r="V2280" i="26"/>
  <c r="F2281" i="26"/>
  <c r="G2281" i="26"/>
  <c r="H2281" i="26"/>
  <c r="I2281" i="26"/>
  <c r="J2281" i="26"/>
  <c r="F2282" i="26"/>
  <c r="G2282" i="26"/>
  <c r="H2282" i="26"/>
  <c r="I2282" i="26"/>
  <c r="J2282" i="26"/>
  <c r="E2283" i="26"/>
  <c r="E2284" i="26"/>
  <c r="E2285" i="26"/>
  <c r="G2285" i="26"/>
  <c r="H2285" i="26"/>
  <c r="K2285" i="26"/>
  <c r="A2288" i="26"/>
  <c r="A2291" i="26"/>
  <c r="B2292" i="26"/>
  <c r="C2292" i="26"/>
  <c r="D2292" i="26"/>
  <c r="E2292" i="26"/>
  <c r="Q2292" i="26"/>
  <c r="R2292" i="26"/>
  <c r="J2295" i="26" s="1"/>
  <c r="S2292" i="26"/>
  <c r="T2292" i="26"/>
  <c r="J2296" i="26" s="1"/>
  <c r="U2292" i="26"/>
  <c r="V2292" i="26"/>
  <c r="F2293" i="26"/>
  <c r="G2293" i="26"/>
  <c r="H2293" i="26"/>
  <c r="I2293" i="26"/>
  <c r="J2293" i="26"/>
  <c r="F2294" i="26"/>
  <c r="G2294" i="26"/>
  <c r="H2294" i="26"/>
  <c r="I2294" i="26"/>
  <c r="J2294" i="26"/>
  <c r="E2295" i="26"/>
  <c r="E2296" i="26"/>
  <c r="E2297" i="26"/>
  <c r="G2297" i="26"/>
  <c r="H2297" i="26"/>
  <c r="K2297" i="26"/>
  <c r="A2300" i="26"/>
  <c r="A2303" i="26"/>
  <c r="B2304" i="26"/>
  <c r="C2304" i="26"/>
  <c r="D2304" i="26"/>
  <c r="E2304" i="26"/>
  <c r="Q2304" i="26"/>
  <c r="R2304" i="26"/>
  <c r="J2307" i="26" s="1"/>
  <c r="S2304" i="26"/>
  <c r="T2304" i="26"/>
  <c r="J2308" i="26" s="1"/>
  <c r="U2304" i="26"/>
  <c r="V2304" i="26"/>
  <c r="F2305" i="26"/>
  <c r="G2305" i="26"/>
  <c r="H2305" i="26"/>
  <c r="I2305" i="26"/>
  <c r="J2305" i="26"/>
  <c r="F2306" i="26"/>
  <c r="G2306" i="26"/>
  <c r="H2306" i="26"/>
  <c r="I2306" i="26"/>
  <c r="J2306" i="26"/>
  <c r="E2307" i="26"/>
  <c r="E2308" i="26"/>
  <c r="E2309" i="26"/>
  <c r="G2309" i="26"/>
  <c r="H2309" i="26"/>
  <c r="K2309" i="26"/>
  <c r="A2312" i="26"/>
  <c r="A2315" i="26"/>
  <c r="B2316" i="26"/>
  <c r="C2316" i="26"/>
  <c r="D2316" i="26"/>
  <c r="E2316" i="26"/>
  <c r="Q2316" i="26"/>
  <c r="R2316" i="26"/>
  <c r="J2321" i="26" s="1"/>
  <c r="S2316" i="26"/>
  <c r="T2316" i="26"/>
  <c r="J2322" i="26" s="1"/>
  <c r="U2316" i="26"/>
  <c r="V2316" i="26"/>
  <c r="J2323" i="26" s="1"/>
  <c r="F2317" i="26"/>
  <c r="G2317" i="26"/>
  <c r="H2317" i="26"/>
  <c r="I2317" i="26"/>
  <c r="J2317" i="26"/>
  <c r="F2318" i="26"/>
  <c r="G2318" i="26"/>
  <c r="H2318" i="26"/>
  <c r="I2318" i="26"/>
  <c r="J2318" i="26"/>
  <c r="F2319" i="26"/>
  <c r="G2319" i="26"/>
  <c r="H2319" i="26"/>
  <c r="I2319" i="26"/>
  <c r="J2319" i="26"/>
  <c r="F2320" i="26"/>
  <c r="G2320" i="26"/>
  <c r="H2320" i="26"/>
  <c r="I2320" i="26"/>
  <c r="J2320" i="26"/>
  <c r="E2321" i="26"/>
  <c r="E2322" i="26"/>
  <c r="E2323" i="26"/>
  <c r="E2324" i="26"/>
  <c r="G2324" i="26"/>
  <c r="H2324" i="26"/>
  <c r="K2324" i="26"/>
  <c r="B2326" i="26"/>
  <c r="C2326" i="26"/>
  <c r="D2326" i="26"/>
  <c r="E2326" i="26"/>
  <c r="Q2326" i="26"/>
  <c r="R2326" i="26"/>
  <c r="J2331" i="26" s="1"/>
  <c r="S2326" i="26"/>
  <c r="T2326" i="26"/>
  <c r="J2332" i="26" s="1"/>
  <c r="U2326" i="26"/>
  <c r="V2326" i="26"/>
  <c r="J2333" i="26" s="1"/>
  <c r="F2327" i="26"/>
  <c r="G2327" i="26"/>
  <c r="H2327" i="26"/>
  <c r="I2327" i="26"/>
  <c r="J2327" i="26"/>
  <c r="F2328" i="26"/>
  <c r="G2328" i="26"/>
  <c r="H2328" i="26"/>
  <c r="I2328" i="26"/>
  <c r="J2328" i="26"/>
  <c r="F2329" i="26"/>
  <c r="G2329" i="26"/>
  <c r="H2329" i="26"/>
  <c r="I2329" i="26"/>
  <c r="J2329" i="26"/>
  <c r="F2330" i="26"/>
  <c r="G2330" i="26"/>
  <c r="H2330" i="26"/>
  <c r="I2330" i="26"/>
  <c r="J2330" i="26"/>
  <c r="E2331" i="26"/>
  <c r="E2332" i="26"/>
  <c r="E2333" i="26"/>
  <c r="E2334" i="26"/>
  <c r="G2334" i="26"/>
  <c r="H2334" i="26"/>
  <c r="K2334" i="26"/>
  <c r="A2337" i="26"/>
  <c r="A2340" i="26"/>
  <c r="B2341" i="26"/>
  <c r="C2341" i="26"/>
  <c r="D2341" i="26"/>
  <c r="E2341" i="26"/>
  <c r="Q2341" i="26"/>
  <c r="R2341" i="26"/>
  <c r="J2346" i="26" s="1"/>
  <c r="S2341" i="26"/>
  <c r="T2341" i="26"/>
  <c r="J2347" i="26" s="1"/>
  <c r="U2341" i="26"/>
  <c r="V2341" i="26"/>
  <c r="J2348" i="26" s="1"/>
  <c r="F2342" i="26"/>
  <c r="G2342" i="26"/>
  <c r="H2342" i="26"/>
  <c r="I2342" i="26"/>
  <c r="J2342" i="26"/>
  <c r="F2343" i="26"/>
  <c r="G2343" i="26"/>
  <c r="H2343" i="26"/>
  <c r="I2343" i="26"/>
  <c r="J2343" i="26"/>
  <c r="F2344" i="26"/>
  <c r="G2344" i="26"/>
  <c r="H2344" i="26"/>
  <c r="I2344" i="26"/>
  <c r="J2344" i="26"/>
  <c r="F2345" i="26"/>
  <c r="G2345" i="26"/>
  <c r="H2345" i="26"/>
  <c r="I2345" i="26"/>
  <c r="J2345" i="26"/>
  <c r="E2346" i="26"/>
  <c r="E2347" i="26"/>
  <c r="E2348" i="26"/>
  <c r="E2349" i="26"/>
  <c r="G2349" i="26"/>
  <c r="H2349" i="26"/>
  <c r="K2349" i="26"/>
  <c r="B2351" i="26"/>
  <c r="C2351" i="26"/>
  <c r="D2351" i="26"/>
  <c r="E2351" i="26"/>
  <c r="Q2351" i="26"/>
  <c r="R2351" i="26"/>
  <c r="J2356" i="26" s="1"/>
  <c r="S2351" i="26"/>
  <c r="T2351" i="26"/>
  <c r="J2357" i="26" s="1"/>
  <c r="U2351" i="26"/>
  <c r="V2351" i="26"/>
  <c r="J2358" i="26" s="1"/>
  <c r="F2352" i="26"/>
  <c r="G2352" i="26"/>
  <c r="H2352" i="26"/>
  <c r="I2352" i="26"/>
  <c r="J2352" i="26"/>
  <c r="F2353" i="26"/>
  <c r="G2353" i="26"/>
  <c r="H2353" i="26"/>
  <c r="I2353" i="26"/>
  <c r="J2353" i="26"/>
  <c r="F2354" i="26"/>
  <c r="G2354" i="26"/>
  <c r="H2354" i="26"/>
  <c r="I2354" i="26"/>
  <c r="J2354" i="26"/>
  <c r="F2355" i="26"/>
  <c r="G2355" i="26"/>
  <c r="H2355" i="26"/>
  <c r="I2355" i="26"/>
  <c r="J2355" i="26"/>
  <c r="E2356" i="26"/>
  <c r="E2357" i="26"/>
  <c r="E2358" i="26"/>
  <c r="E2359" i="26"/>
  <c r="G2359" i="26"/>
  <c r="H2359" i="26"/>
  <c r="K2359" i="26"/>
  <c r="A2362" i="26"/>
  <c r="A2365" i="26"/>
  <c r="B2366" i="26"/>
  <c r="C2366" i="26"/>
  <c r="D2366" i="26"/>
  <c r="E2366" i="26"/>
  <c r="Q2366" i="26"/>
  <c r="R2366" i="26"/>
  <c r="J2371" i="26" s="1"/>
  <c r="S2366" i="26"/>
  <c r="T2366" i="26"/>
  <c r="J2372" i="26" s="1"/>
  <c r="U2366" i="26"/>
  <c r="V2366" i="26"/>
  <c r="J2373" i="26" s="1"/>
  <c r="F2367" i="26"/>
  <c r="G2367" i="26"/>
  <c r="H2367" i="26"/>
  <c r="I2367" i="26"/>
  <c r="J2367" i="26"/>
  <c r="F2368" i="26"/>
  <c r="G2368" i="26"/>
  <c r="H2368" i="26"/>
  <c r="I2368" i="26"/>
  <c r="J2368" i="26"/>
  <c r="F2369" i="26"/>
  <c r="G2369" i="26"/>
  <c r="H2369" i="26"/>
  <c r="I2369" i="26"/>
  <c r="J2369" i="26"/>
  <c r="F2370" i="26"/>
  <c r="G2370" i="26"/>
  <c r="H2370" i="26"/>
  <c r="I2370" i="26"/>
  <c r="J2370" i="26"/>
  <c r="E2371" i="26"/>
  <c r="E2372" i="26"/>
  <c r="E2373" i="26"/>
  <c r="E2374" i="26"/>
  <c r="G2374" i="26"/>
  <c r="H2374" i="26"/>
  <c r="K2374" i="26"/>
  <c r="B2376" i="26"/>
  <c r="C2376" i="26"/>
  <c r="D2376" i="26"/>
  <c r="E2376" i="26"/>
  <c r="Q2376" i="26"/>
  <c r="R2376" i="26"/>
  <c r="J2381" i="26" s="1"/>
  <c r="S2376" i="26"/>
  <c r="T2376" i="26"/>
  <c r="J2382" i="26" s="1"/>
  <c r="U2376" i="26"/>
  <c r="V2376" i="26"/>
  <c r="J2383" i="26" s="1"/>
  <c r="F2377" i="26"/>
  <c r="G2377" i="26"/>
  <c r="H2377" i="26"/>
  <c r="I2377" i="26"/>
  <c r="J2377" i="26"/>
  <c r="F2378" i="26"/>
  <c r="G2378" i="26"/>
  <c r="H2378" i="26"/>
  <c r="I2378" i="26"/>
  <c r="J2378" i="26"/>
  <c r="F2379" i="26"/>
  <c r="G2379" i="26"/>
  <c r="H2379" i="26"/>
  <c r="I2379" i="26"/>
  <c r="J2379" i="26"/>
  <c r="F2380" i="26"/>
  <c r="G2380" i="26"/>
  <c r="H2380" i="26"/>
  <c r="I2380" i="26"/>
  <c r="J2380" i="26"/>
  <c r="E2381" i="26"/>
  <c r="E2382" i="26"/>
  <c r="E2383" i="26"/>
  <c r="E2384" i="26"/>
  <c r="G2384" i="26"/>
  <c r="H2384" i="26"/>
  <c r="K2384" i="26"/>
  <c r="A2387" i="26"/>
  <c r="A2390" i="26"/>
  <c r="B2391" i="26"/>
  <c r="C2391" i="26"/>
  <c r="D2391" i="26"/>
  <c r="E2391" i="26"/>
  <c r="Q2391" i="26"/>
  <c r="R2391" i="26"/>
  <c r="J2396" i="26" s="1"/>
  <c r="S2391" i="26"/>
  <c r="T2391" i="26"/>
  <c r="J2397" i="26" s="1"/>
  <c r="U2391" i="26"/>
  <c r="V2391" i="26"/>
  <c r="J2398" i="26" s="1"/>
  <c r="F2392" i="26"/>
  <c r="G2392" i="26"/>
  <c r="H2392" i="26"/>
  <c r="I2392" i="26"/>
  <c r="J2392" i="26"/>
  <c r="F2393" i="26"/>
  <c r="G2393" i="26"/>
  <c r="H2393" i="26"/>
  <c r="I2393" i="26"/>
  <c r="J2393" i="26"/>
  <c r="F2394" i="26"/>
  <c r="G2394" i="26"/>
  <c r="H2394" i="26"/>
  <c r="I2394" i="26"/>
  <c r="J2394" i="26"/>
  <c r="F2395" i="26"/>
  <c r="G2395" i="26"/>
  <c r="H2395" i="26"/>
  <c r="I2395" i="26"/>
  <c r="J2395" i="26"/>
  <c r="E2396" i="26"/>
  <c r="E2397" i="26"/>
  <c r="E2398" i="26"/>
  <c r="E2399" i="26"/>
  <c r="G2399" i="26"/>
  <c r="H2399" i="26"/>
  <c r="K2399" i="26"/>
  <c r="B2401" i="26"/>
  <c r="C2401" i="26"/>
  <c r="D2401" i="26"/>
  <c r="E2401" i="26"/>
  <c r="Q2401" i="26"/>
  <c r="R2401" i="26"/>
  <c r="J2406" i="26" s="1"/>
  <c r="S2401" i="26"/>
  <c r="T2401" i="26"/>
  <c r="J2407" i="26" s="1"/>
  <c r="U2401" i="26"/>
  <c r="V2401" i="26"/>
  <c r="J2408" i="26" s="1"/>
  <c r="F2402" i="26"/>
  <c r="G2402" i="26"/>
  <c r="H2402" i="26"/>
  <c r="I2402" i="26"/>
  <c r="J2402" i="26"/>
  <c r="F2403" i="26"/>
  <c r="G2403" i="26"/>
  <c r="H2403" i="26"/>
  <c r="I2403" i="26"/>
  <c r="J2403" i="26"/>
  <c r="F2404" i="26"/>
  <c r="G2404" i="26"/>
  <c r="H2404" i="26"/>
  <c r="I2404" i="26"/>
  <c r="J2404" i="26"/>
  <c r="F2405" i="26"/>
  <c r="G2405" i="26"/>
  <c r="H2405" i="26"/>
  <c r="I2405" i="26"/>
  <c r="J2405" i="26"/>
  <c r="E2406" i="26"/>
  <c r="E2407" i="26"/>
  <c r="E2408" i="26"/>
  <c r="E2409" i="26"/>
  <c r="G2409" i="26"/>
  <c r="H2409" i="26"/>
  <c r="K2409" i="26"/>
  <c r="A2412" i="26"/>
  <c r="A2415" i="26"/>
  <c r="A2418" i="26"/>
  <c r="B2419" i="26"/>
  <c r="C2419" i="26"/>
  <c r="D2419" i="26"/>
  <c r="E2419" i="26"/>
  <c r="Q2419" i="26"/>
  <c r="R2419" i="26"/>
  <c r="J2421" i="26" s="1"/>
  <c r="S2419" i="26"/>
  <c r="T2419" i="26"/>
  <c r="J2422" i="26" s="1"/>
  <c r="U2419" i="26"/>
  <c r="V2419" i="26"/>
  <c r="F2420" i="26"/>
  <c r="G2420" i="26"/>
  <c r="H2420" i="26"/>
  <c r="I2420" i="26"/>
  <c r="J2420" i="26"/>
  <c r="E2421" i="26"/>
  <c r="E2422" i="26"/>
  <c r="E2423" i="26"/>
  <c r="G2423" i="26"/>
  <c r="H2423" i="26"/>
  <c r="K2423" i="26"/>
  <c r="A2426" i="26"/>
  <c r="A2429" i="26"/>
  <c r="B2430" i="26"/>
  <c r="C2430" i="26"/>
  <c r="D2430" i="26"/>
  <c r="E2430" i="26"/>
  <c r="Q2430" i="26"/>
  <c r="R2430" i="26"/>
  <c r="J2436" i="26" s="1"/>
  <c r="S2430" i="26"/>
  <c r="T2430" i="26"/>
  <c r="J2437" i="26" s="1"/>
  <c r="U2430" i="26"/>
  <c r="V2430" i="26"/>
  <c r="J2438" i="26" s="1"/>
  <c r="C2431" i="26"/>
  <c r="F2432" i="26"/>
  <c r="G2432" i="26"/>
  <c r="H2432" i="26"/>
  <c r="I2432" i="26"/>
  <c r="J2432" i="26"/>
  <c r="F2433" i="26"/>
  <c r="G2433" i="26"/>
  <c r="H2433" i="26"/>
  <c r="I2433" i="26"/>
  <c r="J2433" i="26"/>
  <c r="F2434" i="26"/>
  <c r="G2434" i="26"/>
  <c r="H2434" i="26"/>
  <c r="I2434" i="26"/>
  <c r="J2434" i="26"/>
  <c r="F2435" i="26"/>
  <c r="G2435" i="26"/>
  <c r="H2435" i="26"/>
  <c r="I2435" i="26"/>
  <c r="J2435" i="26"/>
  <c r="E2436" i="26"/>
  <c r="E2437" i="26"/>
  <c r="E2438" i="26"/>
  <c r="E2439" i="26"/>
  <c r="G2439" i="26"/>
  <c r="H2439" i="26"/>
  <c r="K2439" i="26"/>
  <c r="B2441" i="26"/>
  <c r="C2441" i="26"/>
  <c r="D2441" i="26"/>
  <c r="E2441" i="26"/>
  <c r="Q2441" i="26"/>
  <c r="R2441" i="26"/>
  <c r="J2447" i="26" s="1"/>
  <c r="S2441" i="26"/>
  <c r="T2441" i="26"/>
  <c r="J2448" i="26" s="1"/>
  <c r="U2441" i="26"/>
  <c r="V2441" i="26"/>
  <c r="J2449" i="26" s="1"/>
  <c r="C2442" i="26"/>
  <c r="F2443" i="26"/>
  <c r="G2443" i="26"/>
  <c r="H2443" i="26"/>
  <c r="I2443" i="26"/>
  <c r="J2443" i="26"/>
  <c r="F2444" i="26"/>
  <c r="G2444" i="26"/>
  <c r="H2444" i="26"/>
  <c r="I2444" i="26"/>
  <c r="J2444" i="26"/>
  <c r="F2445" i="26"/>
  <c r="G2445" i="26"/>
  <c r="H2445" i="26"/>
  <c r="I2445" i="26"/>
  <c r="J2445" i="26"/>
  <c r="F2446" i="26"/>
  <c r="G2446" i="26"/>
  <c r="H2446" i="26"/>
  <c r="I2446" i="26"/>
  <c r="J2446" i="26"/>
  <c r="E2447" i="26"/>
  <c r="E2448" i="26"/>
  <c r="E2449" i="26"/>
  <c r="E2450" i="26"/>
  <c r="G2450" i="26"/>
  <c r="H2450" i="26"/>
  <c r="K2450" i="26"/>
  <c r="A2453" i="26"/>
  <c r="A2456" i="26"/>
  <c r="A2459" i="26"/>
  <c r="A2461" i="26"/>
  <c r="A2463" i="26"/>
  <c r="B2464" i="26"/>
  <c r="C2464" i="26"/>
  <c r="D2464" i="26"/>
  <c r="E2464" i="26"/>
  <c r="Q2464" i="26"/>
  <c r="R2464" i="26"/>
  <c r="J2467" i="26" s="1"/>
  <c r="S2464" i="26"/>
  <c r="T2464" i="26"/>
  <c r="J2468" i="26" s="1"/>
  <c r="U2464" i="26"/>
  <c r="V2464" i="26"/>
  <c r="F2465" i="26"/>
  <c r="G2465" i="26"/>
  <c r="H2465" i="26"/>
  <c r="I2465" i="26"/>
  <c r="J2465" i="26"/>
  <c r="F2466" i="26"/>
  <c r="G2466" i="26"/>
  <c r="H2466" i="26"/>
  <c r="I2466" i="26"/>
  <c r="J2466" i="26"/>
  <c r="E2467" i="26"/>
  <c r="E2468" i="26"/>
  <c r="E2469" i="26"/>
  <c r="G2469" i="26"/>
  <c r="H2469" i="26"/>
  <c r="K2469" i="26"/>
  <c r="B2471" i="26"/>
  <c r="C2471" i="26"/>
  <c r="D2471" i="26"/>
  <c r="E2471" i="26"/>
  <c r="Q2471" i="26"/>
  <c r="R2471" i="26"/>
  <c r="J2476" i="26" s="1"/>
  <c r="S2471" i="26"/>
  <c r="T2471" i="26"/>
  <c r="J2477" i="26" s="1"/>
  <c r="U2471" i="26"/>
  <c r="V2471" i="26"/>
  <c r="J2478" i="26" s="1"/>
  <c r="F2472" i="26"/>
  <c r="G2472" i="26"/>
  <c r="H2472" i="26"/>
  <c r="I2472" i="26"/>
  <c r="J2472" i="26"/>
  <c r="F2473" i="26"/>
  <c r="G2473" i="26"/>
  <c r="H2473" i="26"/>
  <c r="I2473" i="26"/>
  <c r="J2473" i="26"/>
  <c r="F2474" i="26"/>
  <c r="G2474" i="26"/>
  <c r="H2474" i="26"/>
  <c r="I2474" i="26"/>
  <c r="J2474" i="26"/>
  <c r="F2475" i="26"/>
  <c r="G2475" i="26"/>
  <c r="H2475" i="26"/>
  <c r="I2475" i="26"/>
  <c r="J2475" i="26"/>
  <c r="E2476" i="26"/>
  <c r="E2477" i="26"/>
  <c r="E2478" i="26"/>
  <c r="E2479" i="26"/>
  <c r="G2479" i="26"/>
  <c r="H2479" i="26"/>
  <c r="K2479" i="26"/>
  <c r="B2481" i="26"/>
  <c r="C2481" i="26"/>
  <c r="D2481" i="26"/>
  <c r="E2481" i="26"/>
  <c r="Q2481" i="26"/>
  <c r="R2481" i="26"/>
  <c r="J2486" i="26" s="1"/>
  <c r="S2481" i="26"/>
  <c r="T2481" i="26"/>
  <c r="J2487" i="26" s="1"/>
  <c r="U2481" i="26"/>
  <c r="V2481" i="26"/>
  <c r="J2488" i="26" s="1"/>
  <c r="F2482" i="26"/>
  <c r="G2482" i="26"/>
  <c r="H2482" i="26"/>
  <c r="I2482" i="26"/>
  <c r="J2482" i="26"/>
  <c r="F2483" i="26"/>
  <c r="G2483" i="26"/>
  <c r="H2483" i="26"/>
  <c r="I2483" i="26"/>
  <c r="J2483" i="26"/>
  <c r="F2484" i="26"/>
  <c r="G2484" i="26"/>
  <c r="H2484" i="26"/>
  <c r="I2484" i="26"/>
  <c r="J2484" i="26"/>
  <c r="F2485" i="26"/>
  <c r="G2485" i="26"/>
  <c r="H2485" i="26"/>
  <c r="I2485" i="26"/>
  <c r="J2485" i="26"/>
  <c r="E2486" i="26"/>
  <c r="E2487" i="26"/>
  <c r="E2488" i="26"/>
  <c r="E2489" i="26"/>
  <c r="G2489" i="26"/>
  <c r="H2489" i="26"/>
  <c r="K2489" i="26"/>
  <c r="A2492" i="26"/>
  <c r="A2495" i="26"/>
  <c r="B2496" i="26"/>
  <c r="C2496" i="26"/>
  <c r="D2496" i="26"/>
  <c r="E2496" i="26"/>
  <c r="Q2496" i="26"/>
  <c r="R2496" i="26"/>
  <c r="J2501" i="26" s="1"/>
  <c r="S2496" i="26"/>
  <c r="T2496" i="26"/>
  <c r="J2502" i="26" s="1"/>
  <c r="U2496" i="26"/>
  <c r="V2496" i="26"/>
  <c r="J2503" i="26" s="1"/>
  <c r="F2497" i="26"/>
  <c r="G2497" i="26"/>
  <c r="H2497" i="26"/>
  <c r="I2497" i="26"/>
  <c r="J2497" i="26"/>
  <c r="F2498" i="26"/>
  <c r="G2498" i="26"/>
  <c r="H2498" i="26"/>
  <c r="I2498" i="26"/>
  <c r="J2498" i="26"/>
  <c r="F2499" i="26"/>
  <c r="G2499" i="26"/>
  <c r="H2499" i="26"/>
  <c r="I2499" i="26"/>
  <c r="J2499" i="26"/>
  <c r="F2500" i="26"/>
  <c r="G2500" i="26"/>
  <c r="H2500" i="26"/>
  <c r="I2500" i="26"/>
  <c r="J2500" i="26"/>
  <c r="E2501" i="26"/>
  <c r="E2502" i="26"/>
  <c r="E2503" i="26"/>
  <c r="E2504" i="26"/>
  <c r="G2504" i="26"/>
  <c r="H2504" i="26"/>
  <c r="K2504" i="26"/>
  <c r="B2506" i="26"/>
  <c r="C2506" i="26"/>
  <c r="D2506" i="26"/>
  <c r="E2506" i="26"/>
  <c r="Q2506" i="26"/>
  <c r="R2506" i="26"/>
  <c r="J2511" i="26" s="1"/>
  <c r="S2506" i="26"/>
  <c r="T2506" i="26"/>
  <c r="J2512" i="26" s="1"/>
  <c r="U2506" i="26"/>
  <c r="V2506" i="26"/>
  <c r="J2513" i="26" s="1"/>
  <c r="F2507" i="26"/>
  <c r="G2507" i="26"/>
  <c r="H2507" i="26"/>
  <c r="I2507" i="26"/>
  <c r="J2507" i="26"/>
  <c r="F2508" i="26"/>
  <c r="G2508" i="26"/>
  <c r="H2508" i="26"/>
  <c r="I2508" i="26"/>
  <c r="J2508" i="26"/>
  <c r="F2509" i="26"/>
  <c r="G2509" i="26"/>
  <c r="H2509" i="26"/>
  <c r="I2509" i="26"/>
  <c r="J2509" i="26"/>
  <c r="F2510" i="26"/>
  <c r="G2510" i="26"/>
  <c r="H2510" i="26"/>
  <c r="I2510" i="26"/>
  <c r="J2510" i="26"/>
  <c r="E2511" i="26"/>
  <c r="E2512" i="26"/>
  <c r="E2513" i="26"/>
  <c r="E2514" i="26"/>
  <c r="G2514" i="26"/>
  <c r="H2514" i="26"/>
  <c r="K2514" i="26"/>
  <c r="A2517" i="26"/>
  <c r="A2520" i="26"/>
  <c r="B2521" i="26"/>
  <c r="C2521" i="26"/>
  <c r="D2521" i="26"/>
  <c r="E2521" i="26"/>
  <c r="Q2521" i="26"/>
  <c r="R2521" i="26"/>
  <c r="J2526" i="26" s="1"/>
  <c r="S2521" i="26"/>
  <c r="T2521" i="26"/>
  <c r="J2527" i="26" s="1"/>
  <c r="U2521" i="26"/>
  <c r="V2521" i="26"/>
  <c r="J2528" i="26" s="1"/>
  <c r="F2522" i="26"/>
  <c r="G2522" i="26"/>
  <c r="H2522" i="26"/>
  <c r="I2522" i="26"/>
  <c r="J2522" i="26"/>
  <c r="F2523" i="26"/>
  <c r="G2523" i="26"/>
  <c r="H2523" i="26"/>
  <c r="I2523" i="26"/>
  <c r="J2523" i="26"/>
  <c r="F2524" i="26"/>
  <c r="G2524" i="26"/>
  <c r="H2524" i="26"/>
  <c r="I2524" i="26"/>
  <c r="J2524" i="26"/>
  <c r="F2525" i="26"/>
  <c r="G2525" i="26"/>
  <c r="H2525" i="26"/>
  <c r="I2525" i="26"/>
  <c r="J2525" i="26"/>
  <c r="E2526" i="26"/>
  <c r="E2527" i="26"/>
  <c r="E2528" i="26"/>
  <c r="E2529" i="26"/>
  <c r="G2529" i="26"/>
  <c r="H2529" i="26"/>
  <c r="K2529" i="26"/>
  <c r="B2531" i="26"/>
  <c r="C2531" i="26"/>
  <c r="D2531" i="26"/>
  <c r="E2531" i="26"/>
  <c r="Q2531" i="26"/>
  <c r="R2531" i="26"/>
  <c r="J2536" i="26" s="1"/>
  <c r="S2531" i="26"/>
  <c r="T2531" i="26"/>
  <c r="J2537" i="26" s="1"/>
  <c r="U2531" i="26"/>
  <c r="V2531" i="26"/>
  <c r="J2538" i="26" s="1"/>
  <c r="F2532" i="26"/>
  <c r="G2532" i="26"/>
  <c r="H2532" i="26"/>
  <c r="I2532" i="26"/>
  <c r="J2532" i="26"/>
  <c r="F2533" i="26"/>
  <c r="G2533" i="26"/>
  <c r="H2533" i="26"/>
  <c r="I2533" i="26"/>
  <c r="J2533" i="26"/>
  <c r="F2534" i="26"/>
  <c r="G2534" i="26"/>
  <c r="H2534" i="26"/>
  <c r="I2534" i="26"/>
  <c r="J2534" i="26"/>
  <c r="F2535" i="26"/>
  <c r="G2535" i="26"/>
  <c r="H2535" i="26"/>
  <c r="I2535" i="26"/>
  <c r="J2535" i="26"/>
  <c r="E2536" i="26"/>
  <c r="E2537" i="26"/>
  <c r="E2538" i="26"/>
  <c r="E2539" i="26"/>
  <c r="G2539" i="26"/>
  <c r="H2539" i="26"/>
  <c r="K2539" i="26"/>
  <c r="B2541" i="26"/>
  <c r="C2541" i="26"/>
  <c r="D2541" i="26"/>
  <c r="E2541" i="26"/>
  <c r="Q2541" i="26"/>
  <c r="R2541" i="26"/>
  <c r="J2544" i="26" s="1"/>
  <c r="S2541" i="26"/>
  <c r="T2541" i="26"/>
  <c r="J2545" i="26" s="1"/>
  <c r="U2541" i="26"/>
  <c r="V2541" i="26"/>
  <c r="F2542" i="26"/>
  <c r="G2542" i="26"/>
  <c r="H2542" i="26"/>
  <c r="I2542" i="26"/>
  <c r="J2542" i="26"/>
  <c r="F2543" i="26"/>
  <c r="G2543" i="26"/>
  <c r="H2543" i="26"/>
  <c r="I2543" i="26"/>
  <c r="J2543" i="26"/>
  <c r="E2544" i="26"/>
  <c r="E2545" i="26"/>
  <c r="E2546" i="26"/>
  <c r="G2546" i="26"/>
  <c r="H2546" i="26"/>
  <c r="K2546" i="26"/>
  <c r="A2549" i="26"/>
  <c r="A2552" i="26"/>
  <c r="B2553" i="26"/>
  <c r="C2553" i="26"/>
  <c r="D2553" i="26"/>
  <c r="E2553" i="26"/>
  <c r="Q2553" i="26"/>
  <c r="R2553" i="26"/>
  <c r="J2558" i="26" s="1"/>
  <c r="S2553" i="26"/>
  <c r="T2553" i="26"/>
  <c r="J2559" i="26" s="1"/>
  <c r="U2553" i="26"/>
  <c r="V2553" i="26"/>
  <c r="J2560" i="26" s="1"/>
  <c r="F2554" i="26"/>
  <c r="G2554" i="26"/>
  <c r="H2554" i="26"/>
  <c r="I2554" i="26"/>
  <c r="J2554" i="26"/>
  <c r="F2555" i="26"/>
  <c r="G2555" i="26"/>
  <c r="H2555" i="26"/>
  <c r="I2555" i="26"/>
  <c r="J2555" i="26"/>
  <c r="F2556" i="26"/>
  <c r="G2556" i="26"/>
  <c r="H2556" i="26"/>
  <c r="I2556" i="26"/>
  <c r="J2556" i="26"/>
  <c r="F2557" i="26"/>
  <c r="G2557" i="26"/>
  <c r="H2557" i="26"/>
  <c r="I2557" i="26"/>
  <c r="J2557" i="26"/>
  <c r="E2558" i="26"/>
  <c r="E2559" i="26"/>
  <c r="E2560" i="26"/>
  <c r="E2561" i="26"/>
  <c r="G2561" i="26"/>
  <c r="H2561" i="26"/>
  <c r="K2561" i="26"/>
  <c r="B2563" i="26"/>
  <c r="C2563" i="26"/>
  <c r="D2563" i="26"/>
  <c r="E2563" i="26"/>
  <c r="Q2563" i="26"/>
  <c r="R2563" i="26"/>
  <c r="J2568" i="26" s="1"/>
  <c r="S2563" i="26"/>
  <c r="T2563" i="26"/>
  <c r="J2569" i="26" s="1"/>
  <c r="U2563" i="26"/>
  <c r="V2563" i="26"/>
  <c r="J2570" i="26" s="1"/>
  <c r="F2564" i="26"/>
  <c r="G2564" i="26"/>
  <c r="H2564" i="26"/>
  <c r="I2564" i="26"/>
  <c r="J2564" i="26"/>
  <c r="F2565" i="26"/>
  <c r="G2565" i="26"/>
  <c r="H2565" i="26"/>
  <c r="I2565" i="26"/>
  <c r="J2565" i="26"/>
  <c r="F2566" i="26"/>
  <c r="G2566" i="26"/>
  <c r="H2566" i="26"/>
  <c r="I2566" i="26"/>
  <c r="J2566" i="26"/>
  <c r="F2567" i="26"/>
  <c r="G2567" i="26"/>
  <c r="H2567" i="26"/>
  <c r="I2567" i="26"/>
  <c r="J2567" i="26"/>
  <c r="E2568" i="26"/>
  <c r="E2569" i="26"/>
  <c r="E2570" i="26"/>
  <c r="E2571" i="26"/>
  <c r="G2571" i="26"/>
  <c r="H2571" i="26"/>
  <c r="K2571" i="26"/>
  <c r="A2574" i="26"/>
  <c r="A2577" i="26"/>
  <c r="B2578" i="26"/>
  <c r="C2578" i="26"/>
  <c r="D2578" i="26"/>
  <c r="E2578" i="26"/>
  <c r="Q2578" i="26"/>
  <c r="R2578" i="26"/>
  <c r="J2583" i="26" s="1"/>
  <c r="S2578" i="26"/>
  <c r="T2578" i="26"/>
  <c r="J2584" i="26" s="1"/>
  <c r="U2578" i="26"/>
  <c r="V2578" i="26"/>
  <c r="J2585" i="26" s="1"/>
  <c r="F2579" i="26"/>
  <c r="G2579" i="26"/>
  <c r="H2579" i="26"/>
  <c r="I2579" i="26"/>
  <c r="J2579" i="26"/>
  <c r="F2580" i="26"/>
  <c r="G2580" i="26"/>
  <c r="H2580" i="26"/>
  <c r="I2580" i="26"/>
  <c r="J2580" i="26"/>
  <c r="F2581" i="26"/>
  <c r="G2581" i="26"/>
  <c r="H2581" i="26"/>
  <c r="I2581" i="26"/>
  <c r="J2581" i="26"/>
  <c r="F2582" i="26"/>
  <c r="G2582" i="26"/>
  <c r="H2582" i="26"/>
  <c r="I2582" i="26"/>
  <c r="J2582" i="26"/>
  <c r="E2583" i="26"/>
  <c r="E2584" i="26"/>
  <c r="E2585" i="26"/>
  <c r="E2586" i="26"/>
  <c r="G2586" i="26"/>
  <c r="H2586" i="26"/>
  <c r="K2586" i="26"/>
  <c r="B2588" i="26"/>
  <c r="C2588" i="26"/>
  <c r="D2588" i="26"/>
  <c r="E2588" i="26"/>
  <c r="Q2588" i="26"/>
  <c r="R2588" i="26"/>
  <c r="J2593" i="26" s="1"/>
  <c r="S2588" i="26"/>
  <c r="T2588" i="26"/>
  <c r="J2594" i="26" s="1"/>
  <c r="U2588" i="26"/>
  <c r="V2588" i="26"/>
  <c r="J2595" i="26" s="1"/>
  <c r="F2589" i="26"/>
  <c r="G2589" i="26"/>
  <c r="H2589" i="26"/>
  <c r="I2589" i="26"/>
  <c r="J2589" i="26"/>
  <c r="F2590" i="26"/>
  <c r="G2590" i="26"/>
  <c r="H2590" i="26"/>
  <c r="I2590" i="26"/>
  <c r="J2590" i="26"/>
  <c r="F2591" i="26"/>
  <c r="G2591" i="26"/>
  <c r="H2591" i="26"/>
  <c r="I2591" i="26"/>
  <c r="J2591" i="26"/>
  <c r="F2592" i="26"/>
  <c r="G2592" i="26"/>
  <c r="H2592" i="26"/>
  <c r="I2592" i="26"/>
  <c r="J2592" i="26"/>
  <c r="E2593" i="26"/>
  <c r="E2594" i="26"/>
  <c r="E2595" i="26"/>
  <c r="E2596" i="26"/>
  <c r="G2596" i="26"/>
  <c r="H2596" i="26"/>
  <c r="K2596" i="26"/>
  <c r="A2599" i="26"/>
  <c r="A2602" i="26"/>
  <c r="B2603" i="26"/>
  <c r="C2603" i="26"/>
  <c r="D2603" i="26"/>
  <c r="E2603" i="26"/>
  <c r="Q2603" i="26"/>
  <c r="R2603" i="26"/>
  <c r="J2606" i="26" s="1"/>
  <c r="S2603" i="26"/>
  <c r="T2603" i="26"/>
  <c r="J2607" i="26" s="1"/>
  <c r="U2603" i="26"/>
  <c r="V2603" i="26"/>
  <c r="F2604" i="26"/>
  <c r="G2604" i="26"/>
  <c r="H2604" i="26"/>
  <c r="I2604" i="26"/>
  <c r="J2604" i="26"/>
  <c r="F2605" i="26"/>
  <c r="G2605" i="26"/>
  <c r="H2605" i="26"/>
  <c r="I2605" i="26"/>
  <c r="J2605" i="26"/>
  <c r="E2606" i="26"/>
  <c r="E2607" i="26"/>
  <c r="E2608" i="26"/>
  <c r="G2608" i="26"/>
  <c r="H2608" i="26"/>
  <c r="K2608" i="26"/>
  <c r="A2611" i="26"/>
  <c r="A2614" i="26"/>
  <c r="B2615" i="26"/>
  <c r="C2615" i="26"/>
  <c r="D2615" i="26"/>
  <c r="E2615" i="26"/>
  <c r="Q2615" i="26"/>
  <c r="R2615" i="26"/>
  <c r="J2618" i="26" s="1"/>
  <c r="S2615" i="26"/>
  <c r="T2615" i="26"/>
  <c r="J2619" i="26" s="1"/>
  <c r="U2615" i="26"/>
  <c r="V2615" i="26"/>
  <c r="F2616" i="26"/>
  <c r="G2616" i="26"/>
  <c r="H2616" i="26"/>
  <c r="I2616" i="26"/>
  <c r="J2616" i="26"/>
  <c r="F2617" i="26"/>
  <c r="G2617" i="26"/>
  <c r="H2617" i="26"/>
  <c r="I2617" i="26"/>
  <c r="J2617" i="26"/>
  <c r="E2618" i="26"/>
  <c r="E2619" i="26"/>
  <c r="E2620" i="26"/>
  <c r="G2620" i="26"/>
  <c r="H2620" i="26"/>
  <c r="K2620" i="26"/>
  <c r="A2623" i="26"/>
  <c r="A2626" i="26"/>
  <c r="B2627" i="26"/>
  <c r="C2627" i="26"/>
  <c r="D2627" i="26"/>
  <c r="E2627" i="26"/>
  <c r="Q2627" i="26"/>
  <c r="R2627" i="26"/>
  <c r="J2630" i="26" s="1"/>
  <c r="S2627" i="26"/>
  <c r="T2627" i="26"/>
  <c r="J2631" i="26" s="1"/>
  <c r="U2627" i="26"/>
  <c r="V2627" i="26"/>
  <c r="F2628" i="26"/>
  <c r="G2628" i="26"/>
  <c r="H2628" i="26"/>
  <c r="I2628" i="26"/>
  <c r="J2628" i="26"/>
  <c r="F2629" i="26"/>
  <c r="G2629" i="26"/>
  <c r="H2629" i="26"/>
  <c r="I2629" i="26"/>
  <c r="J2629" i="26"/>
  <c r="E2630" i="26"/>
  <c r="E2631" i="26"/>
  <c r="E2632" i="26"/>
  <c r="G2632" i="26"/>
  <c r="H2632" i="26"/>
  <c r="K2632" i="26"/>
  <c r="A2635" i="26"/>
  <c r="A2638" i="26"/>
  <c r="B2639" i="26"/>
  <c r="C2639" i="26"/>
  <c r="D2639" i="26"/>
  <c r="E2639" i="26"/>
  <c r="Q2639" i="26"/>
  <c r="R2639" i="26"/>
  <c r="J2642" i="26" s="1"/>
  <c r="S2639" i="26"/>
  <c r="T2639" i="26"/>
  <c r="J2643" i="26" s="1"/>
  <c r="U2639" i="26"/>
  <c r="V2639" i="26"/>
  <c r="F2640" i="26"/>
  <c r="G2640" i="26"/>
  <c r="H2640" i="26"/>
  <c r="I2640" i="26"/>
  <c r="J2640" i="26"/>
  <c r="F2641" i="26"/>
  <c r="G2641" i="26"/>
  <c r="H2641" i="26"/>
  <c r="I2641" i="26"/>
  <c r="J2641" i="26"/>
  <c r="E2642" i="26"/>
  <c r="E2643" i="26"/>
  <c r="E2644" i="26"/>
  <c r="G2644" i="26"/>
  <c r="H2644" i="26"/>
  <c r="K2644" i="26"/>
  <c r="A2647" i="26"/>
  <c r="A2650" i="26"/>
  <c r="B2651" i="26"/>
  <c r="C2651" i="26"/>
  <c r="D2651" i="26"/>
  <c r="E2651" i="26"/>
  <c r="Q2651" i="26"/>
  <c r="R2651" i="26"/>
  <c r="J2654" i="26" s="1"/>
  <c r="S2651" i="26"/>
  <c r="T2651" i="26"/>
  <c r="J2655" i="26" s="1"/>
  <c r="U2651" i="26"/>
  <c r="V2651" i="26"/>
  <c r="F2652" i="26"/>
  <c r="G2652" i="26"/>
  <c r="H2652" i="26"/>
  <c r="I2652" i="26"/>
  <c r="J2652" i="26"/>
  <c r="F2653" i="26"/>
  <c r="G2653" i="26"/>
  <c r="H2653" i="26"/>
  <c r="I2653" i="26"/>
  <c r="J2653" i="26"/>
  <c r="E2654" i="26"/>
  <c r="E2655" i="26"/>
  <c r="E2656" i="26"/>
  <c r="G2656" i="26"/>
  <c r="H2656" i="26"/>
  <c r="K2656" i="26"/>
  <c r="A2659" i="26"/>
  <c r="A2662" i="26"/>
  <c r="B2663" i="26"/>
  <c r="C2663" i="26"/>
  <c r="D2663" i="26"/>
  <c r="E2663" i="26"/>
  <c r="Q2663" i="26"/>
  <c r="R2663" i="26"/>
  <c r="J2666" i="26" s="1"/>
  <c r="S2663" i="26"/>
  <c r="T2663" i="26"/>
  <c r="J2667" i="26" s="1"/>
  <c r="U2663" i="26"/>
  <c r="V2663" i="26"/>
  <c r="F2664" i="26"/>
  <c r="G2664" i="26"/>
  <c r="H2664" i="26"/>
  <c r="I2664" i="26"/>
  <c r="J2664" i="26"/>
  <c r="F2665" i="26"/>
  <c r="G2665" i="26"/>
  <c r="H2665" i="26"/>
  <c r="I2665" i="26"/>
  <c r="J2665" i="26"/>
  <c r="E2666" i="26"/>
  <c r="E2667" i="26"/>
  <c r="E2668" i="26"/>
  <c r="G2668" i="26"/>
  <c r="H2668" i="26"/>
  <c r="K2668" i="26"/>
  <c r="A2671" i="26"/>
  <c r="A2674" i="26"/>
  <c r="A2677" i="26"/>
  <c r="B2678" i="26"/>
  <c r="C2678" i="26"/>
  <c r="D2678" i="26"/>
  <c r="E2678" i="26"/>
  <c r="Q2678" i="26"/>
  <c r="R2678" i="26"/>
  <c r="J2680" i="26" s="1"/>
  <c r="S2678" i="26"/>
  <c r="T2678" i="26"/>
  <c r="J2681" i="26" s="1"/>
  <c r="U2678" i="26"/>
  <c r="V2678" i="26"/>
  <c r="F2679" i="26"/>
  <c r="G2679" i="26"/>
  <c r="H2679" i="26"/>
  <c r="I2679" i="26"/>
  <c r="J2679" i="26"/>
  <c r="E2680" i="26"/>
  <c r="E2681" i="26"/>
  <c r="E2682" i="26"/>
  <c r="G2682" i="26"/>
  <c r="H2682" i="26"/>
  <c r="K2682" i="26"/>
  <c r="A2685" i="26"/>
  <c r="A2688" i="26"/>
  <c r="B2689" i="26"/>
  <c r="C2689" i="26"/>
  <c r="D2689" i="26"/>
  <c r="E2689" i="26"/>
  <c r="Q2689" i="26"/>
  <c r="R2689" i="26"/>
  <c r="J2694" i="26" s="1"/>
  <c r="S2689" i="26"/>
  <c r="T2689" i="26"/>
  <c r="J2695" i="26" s="1"/>
  <c r="U2689" i="26"/>
  <c r="V2689" i="26"/>
  <c r="J2696" i="26" s="1"/>
  <c r="F2690" i="26"/>
  <c r="G2690" i="26"/>
  <c r="H2690" i="26"/>
  <c r="I2690" i="26"/>
  <c r="J2690" i="26"/>
  <c r="F2691" i="26"/>
  <c r="G2691" i="26"/>
  <c r="H2691" i="26"/>
  <c r="I2691" i="26"/>
  <c r="J2691" i="26"/>
  <c r="F2692" i="26"/>
  <c r="G2692" i="26"/>
  <c r="H2692" i="26"/>
  <c r="I2692" i="26"/>
  <c r="J2692" i="26"/>
  <c r="F2693" i="26"/>
  <c r="G2693" i="26"/>
  <c r="H2693" i="26"/>
  <c r="I2693" i="26"/>
  <c r="J2693" i="26"/>
  <c r="E2694" i="26"/>
  <c r="E2695" i="26"/>
  <c r="E2696" i="26"/>
  <c r="E2697" i="26"/>
  <c r="G2697" i="26"/>
  <c r="H2697" i="26"/>
  <c r="K2697" i="26"/>
  <c r="A2700" i="26"/>
  <c r="A2703" i="26"/>
  <c r="A2706" i="26"/>
  <c r="A2708" i="26"/>
  <c r="A2710" i="26"/>
  <c r="B2711" i="26"/>
  <c r="C2711" i="26"/>
  <c r="D2711" i="26"/>
  <c r="E2711" i="26"/>
  <c r="Q2711" i="26"/>
  <c r="R2711" i="26"/>
  <c r="J2716" i="26" s="1"/>
  <c r="S2711" i="26"/>
  <c r="T2711" i="26"/>
  <c r="J2717" i="26" s="1"/>
  <c r="U2711" i="26"/>
  <c r="V2711" i="26"/>
  <c r="J2718" i="26" s="1"/>
  <c r="F2712" i="26"/>
  <c r="G2712" i="26"/>
  <c r="H2712" i="26"/>
  <c r="I2712" i="26"/>
  <c r="J2712" i="26"/>
  <c r="F2713" i="26"/>
  <c r="G2713" i="26"/>
  <c r="H2713" i="26"/>
  <c r="I2713" i="26"/>
  <c r="J2713" i="26"/>
  <c r="F2714" i="26"/>
  <c r="G2714" i="26"/>
  <c r="H2714" i="26"/>
  <c r="I2714" i="26"/>
  <c r="J2714" i="26"/>
  <c r="F2715" i="26"/>
  <c r="G2715" i="26"/>
  <c r="H2715" i="26"/>
  <c r="I2715" i="26"/>
  <c r="J2715" i="26"/>
  <c r="E2716" i="26"/>
  <c r="E2717" i="26"/>
  <c r="E2718" i="26"/>
  <c r="E2719" i="26"/>
  <c r="G2719" i="26"/>
  <c r="H2719" i="26"/>
  <c r="K2719" i="26"/>
  <c r="B2721" i="26"/>
  <c r="C2721" i="26"/>
  <c r="D2721" i="26"/>
  <c r="E2721" i="26"/>
  <c r="Q2721" i="26"/>
  <c r="R2721" i="26"/>
  <c r="J2724" i="26" s="1"/>
  <c r="S2721" i="26"/>
  <c r="T2721" i="26"/>
  <c r="J2725" i="26" s="1"/>
  <c r="U2721" i="26"/>
  <c r="V2721" i="26"/>
  <c r="C2722" i="26"/>
  <c r="F2723" i="26"/>
  <c r="G2723" i="26"/>
  <c r="H2723" i="26"/>
  <c r="I2723" i="26"/>
  <c r="J2723" i="26"/>
  <c r="E2724" i="26"/>
  <c r="E2725" i="26"/>
  <c r="E2726" i="26"/>
  <c r="G2726" i="26"/>
  <c r="H2726" i="26"/>
  <c r="K2726" i="26"/>
  <c r="B2728" i="26"/>
  <c r="C2728" i="26"/>
  <c r="D2728" i="26"/>
  <c r="E2728" i="26"/>
  <c r="Q2728" i="26"/>
  <c r="R2728" i="26"/>
  <c r="J2732" i="26" s="1"/>
  <c r="S2728" i="26"/>
  <c r="T2728" i="26"/>
  <c r="J2733" i="26" s="1"/>
  <c r="U2728" i="26"/>
  <c r="V2728" i="26"/>
  <c r="J2734" i="26" s="1"/>
  <c r="F2729" i="26"/>
  <c r="G2729" i="26"/>
  <c r="H2729" i="26"/>
  <c r="I2729" i="26"/>
  <c r="J2729" i="26"/>
  <c r="F2730" i="26"/>
  <c r="G2730" i="26"/>
  <c r="H2730" i="26"/>
  <c r="I2730" i="26"/>
  <c r="J2730" i="26"/>
  <c r="F2731" i="26"/>
  <c r="G2731" i="26"/>
  <c r="H2731" i="26"/>
  <c r="I2731" i="26"/>
  <c r="J2731" i="26"/>
  <c r="E2732" i="26"/>
  <c r="E2733" i="26"/>
  <c r="E2734" i="26"/>
  <c r="E2735" i="26"/>
  <c r="G2735" i="26"/>
  <c r="H2735" i="26"/>
  <c r="K2735" i="26"/>
  <c r="B2737" i="26"/>
  <c r="C2737" i="26"/>
  <c r="D2737" i="26"/>
  <c r="E2737" i="26"/>
  <c r="Q2737" i="26"/>
  <c r="R2737" i="26"/>
  <c r="J2742" i="26" s="1"/>
  <c r="S2737" i="26"/>
  <c r="T2737" i="26"/>
  <c r="J2743" i="26" s="1"/>
  <c r="U2737" i="26"/>
  <c r="V2737" i="26"/>
  <c r="J2744" i="26" s="1"/>
  <c r="F2738" i="26"/>
  <c r="G2738" i="26"/>
  <c r="H2738" i="26"/>
  <c r="I2738" i="26"/>
  <c r="J2738" i="26"/>
  <c r="F2739" i="26"/>
  <c r="G2739" i="26"/>
  <c r="H2739" i="26"/>
  <c r="I2739" i="26"/>
  <c r="J2739" i="26"/>
  <c r="F2740" i="26"/>
  <c r="G2740" i="26"/>
  <c r="H2740" i="26"/>
  <c r="I2740" i="26"/>
  <c r="J2740" i="26"/>
  <c r="F2741" i="26"/>
  <c r="G2741" i="26"/>
  <c r="H2741" i="26"/>
  <c r="I2741" i="26"/>
  <c r="J2741" i="26"/>
  <c r="E2742" i="26"/>
  <c r="E2743" i="26"/>
  <c r="E2744" i="26"/>
  <c r="E2745" i="26"/>
  <c r="G2745" i="26"/>
  <c r="H2745" i="26"/>
  <c r="K2745" i="26"/>
  <c r="A2748" i="26"/>
  <c r="AF2748" i="26"/>
  <c r="A2751" i="26"/>
  <c r="B2752" i="26"/>
  <c r="C2752" i="26"/>
  <c r="D2752" i="26"/>
  <c r="E2752" i="26"/>
  <c r="Q2752" i="26"/>
  <c r="R2752" i="26"/>
  <c r="J2757" i="26" s="1"/>
  <c r="S2752" i="26"/>
  <c r="T2752" i="26"/>
  <c r="J2758" i="26" s="1"/>
  <c r="U2752" i="26"/>
  <c r="V2752" i="26"/>
  <c r="J2759" i="26" s="1"/>
  <c r="F2753" i="26"/>
  <c r="G2753" i="26"/>
  <c r="H2753" i="26"/>
  <c r="I2753" i="26"/>
  <c r="J2753" i="26"/>
  <c r="F2754" i="26"/>
  <c r="G2754" i="26"/>
  <c r="H2754" i="26"/>
  <c r="I2754" i="26"/>
  <c r="J2754" i="26"/>
  <c r="F2755" i="26"/>
  <c r="G2755" i="26"/>
  <c r="H2755" i="26"/>
  <c r="I2755" i="26"/>
  <c r="J2755" i="26"/>
  <c r="F2756" i="26"/>
  <c r="G2756" i="26"/>
  <c r="H2756" i="26"/>
  <c r="I2756" i="26"/>
  <c r="J2756" i="26"/>
  <c r="E2757" i="26"/>
  <c r="E2758" i="26"/>
  <c r="E2759" i="26"/>
  <c r="E2760" i="26"/>
  <c r="G2760" i="26"/>
  <c r="H2760" i="26"/>
  <c r="K2760" i="26"/>
  <c r="B2762" i="26"/>
  <c r="C2762" i="26"/>
  <c r="D2762" i="26"/>
  <c r="E2762" i="26"/>
  <c r="Q2762" i="26"/>
  <c r="R2762" i="26"/>
  <c r="J2765" i="26" s="1"/>
  <c r="S2762" i="26"/>
  <c r="T2762" i="26"/>
  <c r="J2766" i="26" s="1"/>
  <c r="U2762" i="26"/>
  <c r="V2762" i="26"/>
  <c r="C2763" i="26"/>
  <c r="F2764" i="26"/>
  <c r="G2764" i="26"/>
  <c r="H2764" i="26"/>
  <c r="I2764" i="26"/>
  <c r="J2764" i="26"/>
  <c r="E2765" i="26"/>
  <c r="E2766" i="26"/>
  <c r="E2767" i="26"/>
  <c r="G2767" i="26"/>
  <c r="H2767" i="26"/>
  <c r="K2767" i="26"/>
  <c r="B2769" i="26"/>
  <c r="C2769" i="26"/>
  <c r="D2769" i="26"/>
  <c r="E2769" i="26"/>
  <c r="Q2769" i="26"/>
  <c r="R2769" i="26"/>
  <c r="J2773" i="26" s="1"/>
  <c r="S2769" i="26"/>
  <c r="T2769" i="26"/>
  <c r="J2774" i="26" s="1"/>
  <c r="U2769" i="26"/>
  <c r="V2769" i="26"/>
  <c r="J2775" i="26" s="1"/>
  <c r="F2770" i="26"/>
  <c r="G2770" i="26"/>
  <c r="H2770" i="26"/>
  <c r="I2770" i="26"/>
  <c r="J2770" i="26"/>
  <c r="F2771" i="26"/>
  <c r="G2771" i="26"/>
  <c r="H2771" i="26"/>
  <c r="I2771" i="26"/>
  <c r="J2771" i="26"/>
  <c r="F2772" i="26"/>
  <c r="G2772" i="26"/>
  <c r="H2772" i="26"/>
  <c r="I2772" i="26"/>
  <c r="J2772" i="26"/>
  <c r="E2773" i="26"/>
  <c r="E2774" i="26"/>
  <c r="E2775" i="26"/>
  <c r="E2776" i="26"/>
  <c r="G2776" i="26"/>
  <c r="H2776" i="26"/>
  <c r="K2776" i="26"/>
  <c r="B2778" i="26"/>
  <c r="C2778" i="26"/>
  <c r="D2778" i="26"/>
  <c r="E2778" i="26"/>
  <c r="Q2778" i="26"/>
  <c r="R2778" i="26"/>
  <c r="J2783" i="26" s="1"/>
  <c r="S2778" i="26"/>
  <c r="T2778" i="26"/>
  <c r="J2784" i="26" s="1"/>
  <c r="U2778" i="26"/>
  <c r="V2778" i="26"/>
  <c r="J2785" i="26" s="1"/>
  <c r="F2779" i="26"/>
  <c r="G2779" i="26"/>
  <c r="H2779" i="26"/>
  <c r="I2779" i="26"/>
  <c r="J2779" i="26"/>
  <c r="F2780" i="26"/>
  <c r="G2780" i="26"/>
  <c r="H2780" i="26"/>
  <c r="I2780" i="26"/>
  <c r="J2780" i="26"/>
  <c r="F2781" i="26"/>
  <c r="G2781" i="26"/>
  <c r="H2781" i="26"/>
  <c r="I2781" i="26"/>
  <c r="J2781" i="26"/>
  <c r="F2782" i="26"/>
  <c r="G2782" i="26"/>
  <c r="H2782" i="26"/>
  <c r="I2782" i="26"/>
  <c r="J2782" i="26"/>
  <c r="E2783" i="26"/>
  <c r="E2784" i="26"/>
  <c r="E2785" i="26"/>
  <c r="E2786" i="26"/>
  <c r="G2786" i="26"/>
  <c r="H2786" i="26"/>
  <c r="K2786" i="26"/>
  <c r="A2789" i="26"/>
  <c r="AF2789" i="26"/>
  <c r="A2792" i="26"/>
  <c r="B2793" i="26"/>
  <c r="C2793" i="26"/>
  <c r="D2793" i="26"/>
  <c r="E2793" i="26"/>
  <c r="Q2793" i="26"/>
  <c r="R2793" i="26"/>
  <c r="J2798" i="26" s="1"/>
  <c r="S2793" i="26"/>
  <c r="T2793" i="26"/>
  <c r="J2799" i="26" s="1"/>
  <c r="U2793" i="26"/>
  <c r="V2793" i="26"/>
  <c r="J2800" i="26" s="1"/>
  <c r="F2794" i="26"/>
  <c r="G2794" i="26"/>
  <c r="H2794" i="26"/>
  <c r="I2794" i="26"/>
  <c r="J2794" i="26"/>
  <c r="F2795" i="26"/>
  <c r="G2795" i="26"/>
  <c r="H2795" i="26"/>
  <c r="I2795" i="26"/>
  <c r="J2795" i="26"/>
  <c r="F2796" i="26"/>
  <c r="G2796" i="26"/>
  <c r="H2796" i="26"/>
  <c r="I2796" i="26"/>
  <c r="J2796" i="26"/>
  <c r="F2797" i="26"/>
  <c r="G2797" i="26"/>
  <c r="H2797" i="26"/>
  <c r="I2797" i="26"/>
  <c r="J2797" i="26"/>
  <c r="E2798" i="26"/>
  <c r="E2799" i="26"/>
  <c r="E2800" i="26"/>
  <c r="E2801" i="26"/>
  <c r="G2801" i="26"/>
  <c r="H2801" i="26"/>
  <c r="K2801" i="26"/>
  <c r="B2803" i="26"/>
  <c r="C2803" i="26"/>
  <c r="D2803" i="26"/>
  <c r="E2803" i="26"/>
  <c r="Q2803" i="26"/>
  <c r="R2803" i="26"/>
  <c r="J2806" i="26" s="1"/>
  <c r="S2803" i="26"/>
  <c r="T2803" i="26"/>
  <c r="J2807" i="26" s="1"/>
  <c r="U2803" i="26"/>
  <c r="V2803" i="26"/>
  <c r="C2804" i="26"/>
  <c r="F2805" i="26"/>
  <c r="G2805" i="26"/>
  <c r="H2805" i="26"/>
  <c r="I2805" i="26"/>
  <c r="J2805" i="26"/>
  <c r="E2806" i="26"/>
  <c r="E2807" i="26"/>
  <c r="E2808" i="26"/>
  <c r="G2808" i="26"/>
  <c r="H2808" i="26"/>
  <c r="K2808" i="26"/>
  <c r="B2810" i="26"/>
  <c r="C2810" i="26"/>
  <c r="D2810" i="26"/>
  <c r="E2810" i="26"/>
  <c r="Q2810" i="26"/>
  <c r="R2810" i="26"/>
  <c r="J2814" i="26" s="1"/>
  <c r="S2810" i="26"/>
  <c r="T2810" i="26"/>
  <c r="J2815" i="26" s="1"/>
  <c r="U2810" i="26"/>
  <c r="V2810" i="26"/>
  <c r="J2816" i="26" s="1"/>
  <c r="F2811" i="26"/>
  <c r="G2811" i="26"/>
  <c r="H2811" i="26"/>
  <c r="I2811" i="26"/>
  <c r="J2811" i="26"/>
  <c r="F2812" i="26"/>
  <c r="G2812" i="26"/>
  <c r="H2812" i="26"/>
  <c r="I2812" i="26"/>
  <c r="J2812" i="26"/>
  <c r="F2813" i="26"/>
  <c r="G2813" i="26"/>
  <c r="H2813" i="26"/>
  <c r="I2813" i="26"/>
  <c r="J2813" i="26"/>
  <c r="E2814" i="26"/>
  <c r="E2815" i="26"/>
  <c r="E2816" i="26"/>
  <c r="E2817" i="26"/>
  <c r="G2817" i="26"/>
  <c r="H2817" i="26"/>
  <c r="K2817" i="26"/>
  <c r="B2819" i="26"/>
  <c r="C2819" i="26"/>
  <c r="D2819" i="26"/>
  <c r="E2819" i="26"/>
  <c r="Q2819" i="26"/>
  <c r="R2819" i="26"/>
  <c r="J2824" i="26" s="1"/>
  <c r="S2819" i="26"/>
  <c r="T2819" i="26"/>
  <c r="J2825" i="26" s="1"/>
  <c r="U2819" i="26"/>
  <c r="V2819" i="26"/>
  <c r="J2826" i="26" s="1"/>
  <c r="F2820" i="26"/>
  <c r="G2820" i="26"/>
  <c r="H2820" i="26"/>
  <c r="I2820" i="26"/>
  <c r="J2820" i="26"/>
  <c r="F2821" i="26"/>
  <c r="G2821" i="26"/>
  <c r="H2821" i="26"/>
  <c r="I2821" i="26"/>
  <c r="J2821" i="26"/>
  <c r="F2822" i="26"/>
  <c r="G2822" i="26"/>
  <c r="H2822" i="26"/>
  <c r="I2822" i="26"/>
  <c r="J2822" i="26"/>
  <c r="F2823" i="26"/>
  <c r="G2823" i="26"/>
  <c r="H2823" i="26"/>
  <c r="I2823" i="26"/>
  <c r="J2823" i="26"/>
  <c r="E2824" i="26"/>
  <c r="E2825" i="26"/>
  <c r="E2826" i="26"/>
  <c r="E2827" i="26"/>
  <c r="G2827" i="26"/>
  <c r="H2827" i="26"/>
  <c r="K2827" i="26"/>
  <c r="A2830" i="26"/>
  <c r="AF2830" i="26"/>
  <c r="A2833" i="26"/>
  <c r="B2834" i="26"/>
  <c r="C2834" i="26"/>
  <c r="D2834" i="26"/>
  <c r="E2834" i="26"/>
  <c r="Q2834" i="26"/>
  <c r="R2834" i="26"/>
  <c r="J2838" i="26" s="1"/>
  <c r="S2834" i="26"/>
  <c r="T2834" i="26"/>
  <c r="J2839" i="26" s="1"/>
  <c r="U2834" i="26"/>
  <c r="V2834" i="26"/>
  <c r="C2835" i="26"/>
  <c r="F2836" i="26"/>
  <c r="G2836" i="26"/>
  <c r="H2836" i="26"/>
  <c r="I2836" i="26"/>
  <c r="J2836" i="26"/>
  <c r="F2837" i="26"/>
  <c r="G2837" i="26"/>
  <c r="H2837" i="26"/>
  <c r="I2837" i="26"/>
  <c r="J2837" i="26"/>
  <c r="E2838" i="26"/>
  <c r="E2839" i="26"/>
  <c r="E2840" i="26"/>
  <c r="G2840" i="26"/>
  <c r="H2840" i="26"/>
  <c r="K2840" i="26"/>
  <c r="A2843" i="26"/>
  <c r="A2846" i="26"/>
  <c r="B2847" i="26"/>
  <c r="C2847" i="26"/>
  <c r="D2847" i="26"/>
  <c r="E2847" i="26"/>
  <c r="Q2847" i="26"/>
  <c r="R2847" i="26"/>
  <c r="J2852" i="26" s="1"/>
  <c r="S2847" i="26"/>
  <c r="T2847" i="26"/>
  <c r="J2853" i="26" s="1"/>
  <c r="U2847" i="26"/>
  <c r="V2847" i="26"/>
  <c r="J2854" i="26" s="1"/>
  <c r="C2848" i="26"/>
  <c r="F2849" i="26"/>
  <c r="G2849" i="26"/>
  <c r="H2849" i="26"/>
  <c r="I2849" i="26"/>
  <c r="J2849" i="26"/>
  <c r="F2850" i="26"/>
  <c r="G2850" i="26"/>
  <c r="H2850" i="26"/>
  <c r="I2850" i="26"/>
  <c r="J2850" i="26"/>
  <c r="F2851" i="26"/>
  <c r="G2851" i="26"/>
  <c r="H2851" i="26"/>
  <c r="I2851" i="26"/>
  <c r="J2851" i="26"/>
  <c r="E2852" i="26"/>
  <c r="E2853" i="26"/>
  <c r="E2854" i="26"/>
  <c r="E2855" i="26"/>
  <c r="G2855" i="26"/>
  <c r="H2855" i="26"/>
  <c r="K2855" i="26"/>
  <c r="B2857" i="26"/>
  <c r="C2857" i="26"/>
  <c r="D2857" i="26"/>
  <c r="E2857" i="26"/>
  <c r="Q2857" i="26"/>
  <c r="R2857" i="26"/>
  <c r="J2862" i="26" s="1"/>
  <c r="S2857" i="26"/>
  <c r="T2857" i="26"/>
  <c r="J2863" i="26" s="1"/>
  <c r="U2857" i="26"/>
  <c r="V2857" i="26"/>
  <c r="J2864" i="26" s="1"/>
  <c r="C2858" i="26"/>
  <c r="F2859" i="26"/>
  <c r="G2859" i="26"/>
  <c r="H2859" i="26"/>
  <c r="I2859" i="26"/>
  <c r="J2859" i="26"/>
  <c r="F2860" i="26"/>
  <c r="G2860" i="26"/>
  <c r="H2860" i="26"/>
  <c r="I2860" i="26"/>
  <c r="J2860" i="26"/>
  <c r="F2861" i="26"/>
  <c r="G2861" i="26"/>
  <c r="H2861" i="26"/>
  <c r="I2861" i="26"/>
  <c r="J2861" i="26"/>
  <c r="E2862" i="26"/>
  <c r="E2863" i="26"/>
  <c r="E2864" i="26"/>
  <c r="E2865" i="26"/>
  <c r="G2865" i="26"/>
  <c r="H2865" i="26"/>
  <c r="K2865" i="26"/>
  <c r="B2867" i="26"/>
  <c r="C2867" i="26"/>
  <c r="D2867" i="26"/>
  <c r="E2867" i="26"/>
  <c r="Q2867" i="26"/>
  <c r="R2867" i="26"/>
  <c r="J2871" i="26" s="1"/>
  <c r="S2867" i="26"/>
  <c r="T2867" i="26"/>
  <c r="J2872" i="26" s="1"/>
  <c r="U2867" i="26"/>
  <c r="V2867" i="26"/>
  <c r="C2868" i="26"/>
  <c r="F2869" i="26"/>
  <c r="G2869" i="26"/>
  <c r="H2869" i="26"/>
  <c r="I2869" i="26"/>
  <c r="J2869" i="26"/>
  <c r="F2870" i="26"/>
  <c r="G2870" i="26"/>
  <c r="H2870" i="26"/>
  <c r="I2870" i="26"/>
  <c r="J2870" i="26"/>
  <c r="E2871" i="26"/>
  <c r="E2872" i="26"/>
  <c r="E2873" i="26"/>
  <c r="G2873" i="26"/>
  <c r="H2873" i="26"/>
  <c r="K2873" i="26"/>
  <c r="A2876" i="26"/>
  <c r="A2879" i="26"/>
  <c r="B2880" i="26"/>
  <c r="C2880" i="26"/>
  <c r="D2880" i="26"/>
  <c r="E2880" i="26"/>
  <c r="Q2880" i="26"/>
  <c r="R2880" i="26"/>
  <c r="J2883" i="26" s="1"/>
  <c r="S2880" i="26"/>
  <c r="T2880" i="26"/>
  <c r="J2884" i="26" s="1"/>
  <c r="U2880" i="26"/>
  <c r="V2880" i="26"/>
  <c r="F2881" i="26"/>
  <c r="G2881" i="26"/>
  <c r="H2881" i="26"/>
  <c r="I2881" i="26"/>
  <c r="J2881" i="26"/>
  <c r="F2882" i="26"/>
  <c r="G2882" i="26"/>
  <c r="H2882" i="26"/>
  <c r="I2882" i="26"/>
  <c r="J2882" i="26"/>
  <c r="E2883" i="26"/>
  <c r="E2884" i="26"/>
  <c r="E2885" i="26"/>
  <c r="G2885" i="26"/>
  <c r="H2885" i="26"/>
  <c r="K2885" i="26"/>
  <c r="B2887" i="26"/>
  <c r="C2887" i="26"/>
  <c r="D2887" i="26"/>
  <c r="E2887" i="26"/>
  <c r="Q2887" i="26"/>
  <c r="R2887" i="26"/>
  <c r="J2892" i="26" s="1"/>
  <c r="S2887" i="26"/>
  <c r="T2887" i="26"/>
  <c r="J2893" i="26" s="1"/>
  <c r="U2887" i="26"/>
  <c r="V2887" i="26"/>
  <c r="J2894" i="26" s="1"/>
  <c r="F2888" i="26"/>
  <c r="G2888" i="26"/>
  <c r="H2888" i="26"/>
  <c r="I2888" i="26"/>
  <c r="J2888" i="26"/>
  <c r="F2889" i="26"/>
  <c r="G2889" i="26"/>
  <c r="H2889" i="26"/>
  <c r="I2889" i="26"/>
  <c r="J2889" i="26"/>
  <c r="F2890" i="26"/>
  <c r="G2890" i="26"/>
  <c r="H2890" i="26"/>
  <c r="I2890" i="26"/>
  <c r="J2890" i="26"/>
  <c r="F2891" i="26"/>
  <c r="G2891" i="26"/>
  <c r="H2891" i="26"/>
  <c r="I2891" i="26"/>
  <c r="J2891" i="26"/>
  <c r="E2892" i="26"/>
  <c r="E2893" i="26"/>
  <c r="E2894" i="26"/>
  <c r="E2895" i="26"/>
  <c r="G2895" i="26"/>
  <c r="H2895" i="26"/>
  <c r="K2895" i="26"/>
  <c r="B2897" i="26"/>
  <c r="C2897" i="26"/>
  <c r="D2897" i="26"/>
  <c r="E2897" i="26"/>
  <c r="Q2897" i="26"/>
  <c r="R2897" i="26"/>
  <c r="J2902" i="26" s="1"/>
  <c r="S2897" i="26"/>
  <c r="T2897" i="26"/>
  <c r="J2903" i="26" s="1"/>
  <c r="U2897" i="26"/>
  <c r="V2897" i="26"/>
  <c r="J2904" i="26" s="1"/>
  <c r="F2898" i="26"/>
  <c r="G2898" i="26"/>
  <c r="H2898" i="26"/>
  <c r="I2898" i="26"/>
  <c r="J2898" i="26"/>
  <c r="F2899" i="26"/>
  <c r="G2899" i="26"/>
  <c r="H2899" i="26"/>
  <c r="I2899" i="26"/>
  <c r="J2899" i="26"/>
  <c r="F2900" i="26"/>
  <c r="G2900" i="26"/>
  <c r="H2900" i="26"/>
  <c r="I2900" i="26"/>
  <c r="J2900" i="26"/>
  <c r="F2901" i="26"/>
  <c r="G2901" i="26"/>
  <c r="H2901" i="26"/>
  <c r="I2901" i="26"/>
  <c r="J2901" i="26"/>
  <c r="E2902" i="26"/>
  <c r="E2903" i="26"/>
  <c r="E2904" i="26"/>
  <c r="E2905" i="26"/>
  <c r="G2905" i="26"/>
  <c r="H2905" i="26"/>
  <c r="K2905" i="26"/>
  <c r="A2908" i="26"/>
  <c r="A2911" i="26"/>
  <c r="B2912" i="26"/>
  <c r="C2912" i="26"/>
  <c r="D2912" i="26"/>
  <c r="E2912" i="26"/>
  <c r="Q2912" i="26"/>
  <c r="R2912" i="26"/>
  <c r="J2917" i="26" s="1"/>
  <c r="S2912" i="26"/>
  <c r="T2912" i="26"/>
  <c r="J2918" i="26" s="1"/>
  <c r="U2912" i="26"/>
  <c r="V2912" i="26"/>
  <c r="J2919" i="26" s="1"/>
  <c r="F2913" i="26"/>
  <c r="G2913" i="26"/>
  <c r="H2913" i="26"/>
  <c r="I2913" i="26"/>
  <c r="J2913" i="26"/>
  <c r="F2914" i="26"/>
  <c r="G2914" i="26"/>
  <c r="H2914" i="26"/>
  <c r="I2914" i="26"/>
  <c r="J2914" i="26"/>
  <c r="F2915" i="26"/>
  <c r="G2915" i="26"/>
  <c r="H2915" i="26"/>
  <c r="I2915" i="26"/>
  <c r="J2915" i="26"/>
  <c r="F2916" i="26"/>
  <c r="G2916" i="26"/>
  <c r="H2916" i="26"/>
  <c r="I2916" i="26"/>
  <c r="J2916" i="26"/>
  <c r="E2917" i="26"/>
  <c r="E2918" i="26"/>
  <c r="E2919" i="26"/>
  <c r="E2920" i="26"/>
  <c r="G2920" i="26"/>
  <c r="H2920" i="26"/>
  <c r="K2920" i="26"/>
  <c r="B2922" i="26"/>
  <c r="C2922" i="26"/>
  <c r="D2922" i="26"/>
  <c r="E2922" i="26"/>
  <c r="Q2922" i="26"/>
  <c r="R2922" i="26"/>
  <c r="J2927" i="26" s="1"/>
  <c r="S2922" i="26"/>
  <c r="T2922" i="26"/>
  <c r="J2928" i="26" s="1"/>
  <c r="U2922" i="26"/>
  <c r="V2922" i="26"/>
  <c r="J2929" i="26" s="1"/>
  <c r="F2923" i="26"/>
  <c r="G2923" i="26"/>
  <c r="H2923" i="26"/>
  <c r="I2923" i="26"/>
  <c r="J2923" i="26"/>
  <c r="F2924" i="26"/>
  <c r="G2924" i="26"/>
  <c r="H2924" i="26"/>
  <c r="I2924" i="26"/>
  <c r="J2924" i="26"/>
  <c r="F2925" i="26"/>
  <c r="G2925" i="26"/>
  <c r="H2925" i="26"/>
  <c r="I2925" i="26"/>
  <c r="J2925" i="26"/>
  <c r="F2926" i="26"/>
  <c r="G2926" i="26"/>
  <c r="H2926" i="26"/>
  <c r="I2926" i="26"/>
  <c r="J2926" i="26"/>
  <c r="E2927" i="26"/>
  <c r="E2928" i="26"/>
  <c r="E2929" i="26"/>
  <c r="E2930" i="26"/>
  <c r="G2930" i="26"/>
  <c r="H2930" i="26"/>
  <c r="K2930" i="26"/>
  <c r="A2933" i="26"/>
  <c r="A2936" i="26"/>
  <c r="B2937" i="26"/>
  <c r="C2937" i="26"/>
  <c r="D2937" i="26"/>
  <c r="E2937" i="26"/>
  <c r="Q2937" i="26"/>
  <c r="R2937" i="26"/>
  <c r="J2942" i="26" s="1"/>
  <c r="S2937" i="26"/>
  <c r="T2937" i="26"/>
  <c r="J2943" i="26" s="1"/>
  <c r="U2937" i="26"/>
  <c r="V2937" i="26"/>
  <c r="J2944" i="26" s="1"/>
  <c r="F2938" i="26"/>
  <c r="G2938" i="26"/>
  <c r="H2938" i="26"/>
  <c r="I2938" i="26"/>
  <c r="J2938" i="26"/>
  <c r="F2939" i="26"/>
  <c r="G2939" i="26"/>
  <c r="H2939" i="26"/>
  <c r="I2939" i="26"/>
  <c r="J2939" i="26"/>
  <c r="F2940" i="26"/>
  <c r="G2940" i="26"/>
  <c r="H2940" i="26"/>
  <c r="I2940" i="26"/>
  <c r="J2940" i="26"/>
  <c r="F2941" i="26"/>
  <c r="G2941" i="26"/>
  <c r="H2941" i="26"/>
  <c r="I2941" i="26"/>
  <c r="J2941" i="26"/>
  <c r="E2942" i="26"/>
  <c r="E2943" i="26"/>
  <c r="E2944" i="26"/>
  <c r="E2945" i="26"/>
  <c r="G2945" i="26"/>
  <c r="H2945" i="26"/>
  <c r="K2945" i="26"/>
  <c r="B2947" i="26"/>
  <c r="C2947" i="26"/>
  <c r="D2947" i="26"/>
  <c r="E2947" i="26"/>
  <c r="Q2947" i="26"/>
  <c r="R2947" i="26"/>
  <c r="J2952" i="26" s="1"/>
  <c r="S2947" i="26"/>
  <c r="T2947" i="26"/>
  <c r="J2953" i="26" s="1"/>
  <c r="U2947" i="26"/>
  <c r="V2947" i="26"/>
  <c r="J2954" i="26" s="1"/>
  <c r="F2948" i="26"/>
  <c r="G2948" i="26"/>
  <c r="H2948" i="26"/>
  <c r="I2948" i="26"/>
  <c r="J2948" i="26"/>
  <c r="F2949" i="26"/>
  <c r="G2949" i="26"/>
  <c r="H2949" i="26"/>
  <c r="I2949" i="26"/>
  <c r="J2949" i="26"/>
  <c r="F2950" i="26"/>
  <c r="G2950" i="26"/>
  <c r="H2950" i="26"/>
  <c r="I2950" i="26"/>
  <c r="J2950" i="26"/>
  <c r="F2951" i="26"/>
  <c r="G2951" i="26"/>
  <c r="H2951" i="26"/>
  <c r="I2951" i="26"/>
  <c r="J2951" i="26"/>
  <c r="E2952" i="26"/>
  <c r="E2953" i="26"/>
  <c r="E2954" i="26"/>
  <c r="E2955" i="26"/>
  <c r="G2955" i="26"/>
  <c r="H2955" i="26"/>
  <c r="K2955" i="26"/>
  <c r="A2958" i="26"/>
  <c r="A2961" i="26"/>
  <c r="B2962" i="26"/>
  <c r="C2962" i="26"/>
  <c r="D2962" i="26"/>
  <c r="E2962" i="26"/>
  <c r="Q2962" i="26"/>
  <c r="R2962" i="26"/>
  <c r="J2967" i="26" s="1"/>
  <c r="S2962" i="26"/>
  <c r="T2962" i="26"/>
  <c r="J2968" i="26" s="1"/>
  <c r="U2962" i="26"/>
  <c r="V2962" i="26"/>
  <c r="J2969" i="26" s="1"/>
  <c r="F2963" i="26"/>
  <c r="G2963" i="26"/>
  <c r="H2963" i="26"/>
  <c r="I2963" i="26"/>
  <c r="J2963" i="26"/>
  <c r="F2964" i="26"/>
  <c r="G2964" i="26"/>
  <c r="H2964" i="26"/>
  <c r="I2964" i="26"/>
  <c r="J2964" i="26"/>
  <c r="F2965" i="26"/>
  <c r="G2965" i="26"/>
  <c r="H2965" i="26"/>
  <c r="I2965" i="26"/>
  <c r="J2965" i="26"/>
  <c r="F2966" i="26"/>
  <c r="G2966" i="26"/>
  <c r="H2966" i="26"/>
  <c r="I2966" i="26"/>
  <c r="J2966" i="26"/>
  <c r="E2967" i="26"/>
  <c r="E2968" i="26"/>
  <c r="E2969" i="26"/>
  <c r="E2970" i="26"/>
  <c r="G2970" i="26"/>
  <c r="H2970" i="26"/>
  <c r="K2970" i="26"/>
  <c r="B2972" i="26"/>
  <c r="C2972" i="26"/>
  <c r="D2972" i="26"/>
  <c r="E2972" i="26"/>
  <c r="Q2972" i="26"/>
  <c r="R2972" i="26"/>
  <c r="J2977" i="26" s="1"/>
  <c r="S2972" i="26"/>
  <c r="T2972" i="26"/>
  <c r="J2978" i="26" s="1"/>
  <c r="U2972" i="26"/>
  <c r="V2972" i="26"/>
  <c r="J2979" i="26" s="1"/>
  <c r="F2973" i="26"/>
  <c r="G2973" i="26"/>
  <c r="H2973" i="26"/>
  <c r="I2973" i="26"/>
  <c r="J2973" i="26"/>
  <c r="F2974" i="26"/>
  <c r="G2974" i="26"/>
  <c r="H2974" i="26"/>
  <c r="I2974" i="26"/>
  <c r="J2974" i="26"/>
  <c r="F2975" i="26"/>
  <c r="G2975" i="26"/>
  <c r="H2975" i="26"/>
  <c r="I2975" i="26"/>
  <c r="J2975" i="26"/>
  <c r="F2976" i="26"/>
  <c r="G2976" i="26"/>
  <c r="H2976" i="26"/>
  <c r="I2976" i="26"/>
  <c r="J2976" i="26"/>
  <c r="E2977" i="26"/>
  <c r="E2978" i="26"/>
  <c r="E2979" i="26"/>
  <c r="E2980" i="26"/>
  <c r="G2980" i="26"/>
  <c r="H2980" i="26"/>
  <c r="K2980" i="26"/>
  <c r="A2983" i="26"/>
  <c r="A2986" i="26"/>
  <c r="B2987" i="26"/>
  <c r="C2987" i="26"/>
  <c r="D2987" i="26"/>
  <c r="E2987" i="26"/>
  <c r="Q2987" i="26"/>
  <c r="R2987" i="26"/>
  <c r="J2990" i="26" s="1"/>
  <c r="S2987" i="26"/>
  <c r="T2987" i="26"/>
  <c r="J2991" i="26" s="1"/>
  <c r="U2987" i="26"/>
  <c r="V2987" i="26"/>
  <c r="F2988" i="26"/>
  <c r="G2988" i="26"/>
  <c r="H2988" i="26"/>
  <c r="I2988" i="26"/>
  <c r="J2988" i="26"/>
  <c r="F2989" i="26"/>
  <c r="G2989" i="26"/>
  <c r="H2989" i="26"/>
  <c r="I2989" i="26"/>
  <c r="J2989" i="26"/>
  <c r="E2990" i="26"/>
  <c r="E2991" i="26"/>
  <c r="E2992" i="26"/>
  <c r="G2992" i="26"/>
  <c r="H2992" i="26"/>
  <c r="K2992" i="26"/>
  <c r="B2994" i="26"/>
  <c r="C2994" i="26"/>
  <c r="D2994" i="26"/>
  <c r="E2994" i="26"/>
  <c r="Q2994" i="26"/>
  <c r="R2994" i="26"/>
  <c r="J2999" i="26" s="1"/>
  <c r="S2994" i="26"/>
  <c r="T2994" i="26"/>
  <c r="J3000" i="26" s="1"/>
  <c r="U2994" i="26"/>
  <c r="V2994" i="26"/>
  <c r="J3001" i="26" s="1"/>
  <c r="F2995" i="26"/>
  <c r="G2995" i="26"/>
  <c r="H2995" i="26"/>
  <c r="I2995" i="26"/>
  <c r="J2995" i="26"/>
  <c r="F2996" i="26"/>
  <c r="G2996" i="26"/>
  <c r="H2996" i="26"/>
  <c r="I2996" i="26"/>
  <c r="J2996" i="26"/>
  <c r="F2997" i="26"/>
  <c r="G2997" i="26"/>
  <c r="H2997" i="26"/>
  <c r="I2997" i="26"/>
  <c r="J2997" i="26"/>
  <c r="F2998" i="26"/>
  <c r="G2998" i="26"/>
  <c r="H2998" i="26"/>
  <c r="I2998" i="26"/>
  <c r="J2998" i="26"/>
  <c r="E2999" i="26"/>
  <c r="E3000" i="26"/>
  <c r="E3001" i="26"/>
  <c r="E3002" i="26"/>
  <c r="G3002" i="26"/>
  <c r="H3002" i="26"/>
  <c r="K3002" i="26"/>
  <c r="B3004" i="26"/>
  <c r="C3004" i="26"/>
  <c r="D3004" i="26"/>
  <c r="E3004" i="26"/>
  <c r="Q3004" i="26"/>
  <c r="R3004" i="26"/>
  <c r="J3009" i="26" s="1"/>
  <c r="S3004" i="26"/>
  <c r="T3004" i="26"/>
  <c r="J3010" i="26" s="1"/>
  <c r="U3004" i="26"/>
  <c r="V3004" i="26"/>
  <c r="J3011" i="26" s="1"/>
  <c r="F3005" i="26"/>
  <c r="G3005" i="26"/>
  <c r="H3005" i="26"/>
  <c r="I3005" i="26"/>
  <c r="J3005" i="26"/>
  <c r="F3006" i="26"/>
  <c r="G3006" i="26"/>
  <c r="H3006" i="26"/>
  <c r="I3006" i="26"/>
  <c r="J3006" i="26"/>
  <c r="F3007" i="26"/>
  <c r="G3007" i="26"/>
  <c r="H3007" i="26"/>
  <c r="I3007" i="26"/>
  <c r="J3007" i="26"/>
  <c r="F3008" i="26"/>
  <c r="G3008" i="26"/>
  <c r="H3008" i="26"/>
  <c r="I3008" i="26"/>
  <c r="J3008" i="26"/>
  <c r="E3009" i="26"/>
  <c r="E3010" i="26"/>
  <c r="E3011" i="26"/>
  <c r="E3012" i="26"/>
  <c r="G3012" i="26"/>
  <c r="H3012" i="26"/>
  <c r="K3012" i="26"/>
  <c r="A3015" i="26"/>
  <c r="A3018" i="26"/>
  <c r="B3019" i="26"/>
  <c r="C3019" i="26"/>
  <c r="D3019" i="26"/>
  <c r="E3019" i="26"/>
  <c r="Q3019" i="26"/>
  <c r="R3019" i="26"/>
  <c r="J3024" i="26" s="1"/>
  <c r="S3019" i="26"/>
  <c r="T3019" i="26"/>
  <c r="J3025" i="26" s="1"/>
  <c r="U3019" i="26"/>
  <c r="V3019" i="26"/>
  <c r="J3026" i="26" s="1"/>
  <c r="F3020" i="26"/>
  <c r="G3020" i="26"/>
  <c r="H3020" i="26"/>
  <c r="I3020" i="26"/>
  <c r="J3020" i="26"/>
  <c r="F3021" i="26"/>
  <c r="G3021" i="26"/>
  <c r="H3021" i="26"/>
  <c r="I3021" i="26"/>
  <c r="J3021" i="26"/>
  <c r="F3022" i="26"/>
  <c r="G3022" i="26"/>
  <c r="H3022" i="26"/>
  <c r="I3022" i="26"/>
  <c r="J3022" i="26"/>
  <c r="F3023" i="26"/>
  <c r="G3023" i="26"/>
  <c r="H3023" i="26"/>
  <c r="I3023" i="26"/>
  <c r="J3023" i="26"/>
  <c r="E3024" i="26"/>
  <c r="E3025" i="26"/>
  <c r="E3026" i="26"/>
  <c r="E3027" i="26"/>
  <c r="G3027" i="26"/>
  <c r="H3027" i="26"/>
  <c r="K3027" i="26"/>
  <c r="B3029" i="26"/>
  <c r="C3029" i="26"/>
  <c r="D3029" i="26"/>
  <c r="E3029" i="26"/>
  <c r="Q3029" i="26"/>
  <c r="R3029" i="26"/>
  <c r="J3034" i="26" s="1"/>
  <c r="S3029" i="26"/>
  <c r="T3029" i="26"/>
  <c r="J3035" i="26" s="1"/>
  <c r="U3029" i="26"/>
  <c r="V3029" i="26"/>
  <c r="J3036" i="26" s="1"/>
  <c r="F3030" i="26"/>
  <c r="G3030" i="26"/>
  <c r="H3030" i="26"/>
  <c r="I3030" i="26"/>
  <c r="J3030" i="26"/>
  <c r="F3031" i="26"/>
  <c r="G3031" i="26"/>
  <c r="H3031" i="26"/>
  <c r="I3031" i="26"/>
  <c r="J3031" i="26"/>
  <c r="F3032" i="26"/>
  <c r="G3032" i="26"/>
  <c r="H3032" i="26"/>
  <c r="I3032" i="26"/>
  <c r="J3032" i="26"/>
  <c r="F3033" i="26"/>
  <c r="G3033" i="26"/>
  <c r="H3033" i="26"/>
  <c r="I3033" i="26"/>
  <c r="J3033" i="26"/>
  <c r="E3034" i="26"/>
  <c r="E3035" i="26"/>
  <c r="E3036" i="26"/>
  <c r="E3037" i="26"/>
  <c r="G3037" i="26"/>
  <c r="H3037" i="26"/>
  <c r="K3037" i="26"/>
  <c r="A3040" i="26"/>
  <c r="A3043" i="26"/>
  <c r="B3044" i="26"/>
  <c r="C3044" i="26"/>
  <c r="D3044" i="26"/>
  <c r="E3044" i="26"/>
  <c r="Q3044" i="26"/>
  <c r="R3044" i="26"/>
  <c r="J3047" i="26" s="1"/>
  <c r="S3044" i="26"/>
  <c r="T3044" i="26"/>
  <c r="J3048" i="26" s="1"/>
  <c r="U3044" i="26"/>
  <c r="V3044" i="26"/>
  <c r="F3045" i="26"/>
  <c r="G3045" i="26"/>
  <c r="H3045" i="26"/>
  <c r="I3045" i="26"/>
  <c r="J3045" i="26"/>
  <c r="F3046" i="26"/>
  <c r="G3046" i="26"/>
  <c r="H3046" i="26"/>
  <c r="I3046" i="26"/>
  <c r="J3046" i="26"/>
  <c r="E3047" i="26"/>
  <c r="E3048" i="26"/>
  <c r="E3049" i="26"/>
  <c r="G3049" i="26"/>
  <c r="H3049" i="26"/>
  <c r="K3049" i="26"/>
  <c r="A3052" i="26"/>
  <c r="A3055" i="26"/>
  <c r="B3056" i="26"/>
  <c r="C3056" i="26"/>
  <c r="D3056" i="26"/>
  <c r="E3056" i="26"/>
  <c r="Q3056" i="26"/>
  <c r="R3056" i="26"/>
  <c r="J3059" i="26" s="1"/>
  <c r="S3056" i="26"/>
  <c r="T3056" i="26"/>
  <c r="J3060" i="26" s="1"/>
  <c r="U3056" i="26"/>
  <c r="V3056" i="26"/>
  <c r="F3057" i="26"/>
  <c r="G3057" i="26"/>
  <c r="H3057" i="26"/>
  <c r="I3057" i="26"/>
  <c r="J3057" i="26"/>
  <c r="F3058" i="26"/>
  <c r="G3058" i="26"/>
  <c r="H3058" i="26"/>
  <c r="I3058" i="26"/>
  <c r="J3058" i="26"/>
  <c r="E3059" i="26"/>
  <c r="E3060" i="26"/>
  <c r="E3061" i="26"/>
  <c r="G3061" i="26"/>
  <c r="H3061" i="26"/>
  <c r="K3061" i="26"/>
  <c r="A3064" i="26"/>
  <c r="A3067" i="26"/>
  <c r="B3068" i="26"/>
  <c r="C3068" i="26"/>
  <c r="D3068" i="26"/>
  <c r="E3068" i="26"/>
  <c r="Q3068" i="26"/>
  <c r="R3068" i="26"/>
  <c r="J3071" i="26" s="1"/>
  <c r="S3068" i="26"/>
  <c r="T3068" i="26"/>
  <c r="J3072" i="26" s="1"/>
  <c r="U3068" i="26"/>
  <c r="V3068" i="26"/>
  <c r="F3069" i="26"/>
  <c r="G3069" i="26"/>
  <c r="H3069" i="26"/>
  <c r="I3069" i="26"/>
  <c r="J3069" i="26"/>
  <c r="F3070" i="26"/>
  <c r="G3070" i="26"/>
  <c r="H3070" i="26"/>
  <c r="I3070" i="26"/>
  <c r="J3070" i="26"/>
  <c r="E3071" i="26"/>
  <c r="E3072" i="26"/>
  <c r="E3073" i="26"/>
  <c r="G3073" i="26"/>
  <c r="H3073" i="26"/>
  <c r="K3073" i="26"/>
  <c r="A3076" i="26"/>
  <c r="A3079" i="26"/>
  <c r="A3082" i="26"/>
  <c r="B3083" i="26"/>
  <c r="C3083" i="26"/>
  <c r="D3083" i="26"/>
  <c r="E3083" i="26"/>
  <c r="Q3083" i="26"/>
  <c r="R3083" i="26"/>
  <c r="J3085" i="26" s="1"/>
  <c r="S3083" i="26"/>
  <c r="T3083" i="26"/>
  <c r="J3086" i="26" s="1"/>
  <c r="U3083" i="26"/>
  <c r="V3083" i="26"/>
  <c r="F3084" i="26"/>
  <c r="G3084" i="26"/>
  <c r="H3084" i="26"/>
  <c r="I3084" i="26"/>
  <c r="J3084" i="26"/>
  <c r="E3085" i="26"/>
  <c r="E3086" i="26"/>
  <c r="E3087" i="26"/>
  <c r="G3087" i="26"/>
  <c r="H3087" i="26"/>
  <c r="K3087" i="26"/>
  <c r="A3090" i="26"/>
  <c r="A3093" i="26"/>
  <c r="B3094" i="26"/>
  <c r="C3094" i="26"/>
  <c r="D3094" i="26"/>
  <c r="E3094" i="26"/>
  <c r="Q3094" i="26"/>
  <c r="R3094" i="26"/>
  <c r="J3100" i="26" s="1"/>
  <c r="S3094" i="26"/>
  <c r="T3094" i="26"/>
  <c r="J3101" i="26" s="1"/>
  <c r="U3094" i="26"/>
  <c r="V3094" i="26"/>
  <c r="J3102" i="26" s="1"/>
  <c r="C3095" i="26"/>
  <c r="F3096" i="26"/>
  <c r="G3096" i="26"/>
  <c r="H3096" i="26"/>
  <c r="I3096" i="26"/>
  <c r="J3096" i="26"/>
  <c r="F3097" i="26"/>
  <c r="G3097" i="26"/>
  <c r="H3097" i="26"/>
  <c r="I3097" i="26"/>
  <c r="J3097" i="26"/>
  <c r="F3098" i="26"/>
  <c r="G3098" i="26"/>
  <c r="H3098" i="26"/>
  <c r="I3098" i="26"/>
  <c r="J3098" i="26"/>
  <c r="F3099" i="26"/>
  <c r="G3099" i="26"/>
  <c r="H3099" i="26"/>
  <c r="I3099" i="26"/>
  <c r="J3099" i="26"/>
  <c r="E3100" i="26"/>
  <c r="E3101" i="26"/>
  <c r="E3102" i="26"/>
  <c r="E3103" i="26"/>
  <c r="G3103" i="26"/>
  <c r="H3103" i="26"/>
  <c r="K3103" i="26"/>
  <c r="B3105" i="26"/>
  <c r="C3105" i="26"/>
  <c r="D3105" i="26"/>
  <c r="E3105" i="26"/>
  <c r="Q3105" i="26"/>
  <c r="R3105" i="26"/>
  <c r="J3111" i="26" s="1"/>
  <c r="S3105" i="26"/>
  <c r="T3105" i="26"/>
  <c r="J3112" i="26" s="1"/>
  <c r="U3105" i="26"/>
  <c r="V3105" i="26"/>
  <c r="J3113" i="26" s="1"/>
  <c r="C3106" i="26"/>
  <c r="F3107" i="26"/>
  <c r="G3107" i="26"/>
  <c r="H3107" i="26"/>
  <c r="I3107" i="26"/>
  <c r="J3107" i="26"/>
  <c r="F3108" i="26"/>
  <c r="G3108" i="26"/>
  <c r="H3108" i="26"/>
  <c r="I3108" i="26"/>
  <c r="J3108" i="26"/>
  <c r="F3109" i="26"/>
  <c r="G3109" i="26"/>
  <c r="H3109" i="26"/>
  <c r="I3109" i="26"/>
  <c r="J3109" i="26"/>
  <c r="F3110" i="26"/>
  <c r="G3110" i="26"/>
  <c r="H3110" i="26"/>
  <c r="I3110" i="26"/>
  <c r="J3110" i="26"/>
  <c r="E3111" i="26"/>
  <c r="E3112" i="26"/>
  <c r="E3113" i="26"/>
  <c r="E3114" i="26"/>
  <c r="G3114" i="26"/>
  <c r="H3114" i="26"/>
  <c r="K3114" i="26"/>
  <c r="B3116" i="26"/>
  <c r="C3116" i="26"/>
  <c r="D3116" i="26"/>
  <c r="E3116" i="26"/>
  <c r="Q3116" i="26"/>
  <c r="R3116" i="26"/>
  <c r="J3122" i="26" s="1"/>
  <c r="S3116" i="26"/>
  <c r="T3116" i="26"/>
  <c r="J3123" i="26" s="1"/>
  <c r="U3116" i="26"/>
  <c r="V3116" i="26"/>
  <c r="J3124" i="26" s="1"/>
  <c r="C3117" i="26"/>
  <c r="F3118" i="26"/>
  <c r="G3118" i="26"/>
  <c r="H3118" i="26"/>
  <c r="I3118" i="26"/>
  <c r="J3118" i="26"/>
  <c r="F3119" i="26"/>
  <c r="G3119" i="26"/>
  <c r="H3119" i="26"/>
  <c r="I3119" i="26"/>
  <c r="J3119" i="26"/>
  <c r="F3120" i="26"/>
  <c r="G3120" i="26"/>
  <c r="H3120" i="26"/>
  <c r="I3120" i="26"/>
  <c r="J3120" i="26"/>
  <c r="F3121" i="26"/>
  <c r="G3121" i="26"/>
  <c r="H3121" i="26"/>
  <c r="I3121" i="26"/>
  <c r="J3121" i="26"/>
  <c r="E3122" i="26"/>
  <c r="E3123" i="26"/>
  <c r="E3124" i="26"/>
  <c r="E3125" i="26"/>
  <c r="G3125" i="26"/>
  <c r="H3125" i="26"/>
  <c r="K3125" i="26"/>
  <c r="B3127" i="26"/>
  <c r="C3127" i="26"/>
  <c r="D3127" i="26"/>
  <c r="E3127" i="26"/>
  <c r="Q3127" i="26"/>
  <c r="R3127" i="26"/>
  <c r="J3133" i="26" s="1"/>
  <c r="S3127" i="26"/>
  <c r="T3127" i="26"/>
  <c r="J3134" i="26" s="1"/>
  <c r="U3127" i="26"/>
  <c r="V3127" i="26"/>
  <c r="J3135" i="26" s="1"/>
  <c r="C3128" i="26"/>
  <c r="F3129" i="26"/>
  <c r="G3129" i="26"/>
  <c r="H3129" i="26"/>
  <c r="I3129" i="26"/>
  <c r="J3129" i="26"/>
  <c r="F3130" i="26"/>
  <c r="G3130" i="26"/>
  <c r="H3130" i="26"/>
  <c r="I3130" i="26"/>
  <c r="J3130" i="26"/>
  <c r="F3131" i="26"/>
  <c r="G3131" i="26"/>
  <c r="H3131" i="26"/>
  <c r="I3131" i="26"/>
  <c r="J3131" i="26"/>
  <c r="F3132" i="26"/>
  <c r="G3132" i="26"/>
  <c r="H3132" i="26"/>
  <c r="I3132" i="26"/>
  <c r="J3132" i="26"/>
  <c r="E3133" i="26"/>
  <c r="E3134" i="26"/>
  <c r="E3135" i="26"/>
  <c r="E3136" i="26"/>
  <c r="G3136" i="26"/>
  <c r="H3136" i="26"/>
  <c r="K3136" i="26"/>
  <c r="A3139" i="26"/>
  <c r="A3142" i="26"/>
  <c r="B3143" i="26"/>
  <c r="C3143" i="26"/>
  <c r="D3143" i="26"/>
  <c r="E3143" i="26"/>
  <c r="Q3143" i="26"/>
  <c r="R3143" i="26"/>
  <c r="J3146" i="26" s="1"/>
  <c r="S3143" i="26"/>
  <c r="T3143" i="26"/>
  <c r="J3147" i="26" s="1"/>
  <c r="U3143" i="26"/>
  <c r="V3143" i="26"/>
  <c r="F3144" i="26"/>
  <c r="G3144" i="26"/>
  <c r="H3144" i="26"/>
  <c r="I3144" i="26"/>
  <c r="J3144" i="26"/>
  <c r="F3145" i="26"/>
  <c r="G3145" i="26"/>
  <c r="H3145" i="26"/>
  <c r="I3145" i="26"/>
  <c r="J3145" i="26"/>
  <c r="E3146" i="26"/>
  <c r="E3147" i="26"/>
  <c r="E3148" i="26"/>
  <c r="G3148" i="26"/>
  <c r="H3148" i="26"/>
  <c r="K3148" i="26"/>
  <c r="A3151" i="26"/>
  <c r="A3154" i="26"/>
  <c r="B3155" i="26"/>
  <c r="C3155" i="26"/>
  <c r="D3155" i="26"/>
  <c r="E3155" i="26"/>
  <c r="Q3155" i="26"/>
  <c r="R3155" i="26"/>
  <c r="J3160" i="26" s="1"/>
  <c r="S3155" i="26"/>
  <c r="T3155" i="26"/>
  <c r="J3161" i="26" s="1"/>
  <c r="U3155" i="26"/>
  <c r="V3155" i="26"/>
  <c r="J3162" i="26" s="1"/>
  <c r="F3156" i="26"/>
  <c r="G3156" i="26"/>
  <c r="H3156" i="26"/>
  <c r="I3156" i="26"/>
  <c r="J3156" i="26"/>
  <c r="F3157" i="26"/>
  <c r="G3157" i="26"/>
  <c r="H3157" i="26"/>
  <c r="I3157" i="26"/>
  <c r="J3157" i="26"/>
  <c r="F3158" i="26"/>
  <c r="G3158" i="26"/>
  <c r="H3158" i="26"/>
  <c r="I3158" i="26"/>
  <c r="J3158" i="26"/>
  <c r="F3159" i="26"/>
  <c r="G3159" i="26"/>
  <c r="H3159" i="26"/>
  <c r="I3159" i="26"/>
  <c r="J3159" i="26"/>
  <c r="E3160" i="26"/>
  <c r="E3161" i="26"/>
  <c r="E3162" i="26"/>
  <c r="E3163" i="26"/>
  <c r="G3163" i="26"/>
  <c r="H3163" i="26"/>
  <c r="K3163" i="26"/>
  <c r="A3166" i="26"/>
  <c r="A3169" i="26"/>
  <c r="B3170" i="26"/>
  <c r="C3170" i="26"/>
  <c r="D3170" i="26"/>
  <c r="E3170" i="26"/>
  <c r="Q3170" i="26"/>
  <c r="R3170" i="26"/>
  <c r="J3175" i="26" s="1"/>
  <c r="S3170" i="26"/>
  <c r="T3170" i="26"/>
  <c r="J3176" i="26" s="1"/>
  <c r="U3170" i="26"/>
  <c r="V3170" i="26"/>
  <c r="J3177" i="26" s="1"/>
  <c r="F3171" i="26"/>
  <c r="G3171" i="26"/>
  <c r="H3171" i="26"/>
  <c r="I3171" i="26"/>
  <c r="J3171" i="26"/>
  <c r="F3172" i="26"/>
  <c r="G3172" i="26"/>
  <c r="H3172" i="26"/>
  <c r="I3172" i="26"/>
  <c r="J3172" i="26"/>
  <c r="F3173" i="26"/>
  <c r="G3173" i="26"/>
  <c r="H3173" i="26"/>
  <c r="I3173" i="26"/>
  <c r="J3173" i="26"/>
  <c r="F3174" i="26"/>
  <c r="G3174" i="26"/>
  <c r="H3174" i="26"/>
  <c r="I3174" i="26"/>
  <c r="J3174" i="26"/>
  <c r="E3175" i="26"/>
  <c r="E3176" i="26"/>
  <c r="E3177" i="26"/>
  <c r="E3178" i="26"/>
  <c r="G3178" i="26"/>
  <c r="H3178" i="26"/>
  <c r="K3178" i="26"/>
  <c r="B3180" i="26"/>
  <c r="C3180" i="26"/>
  <c r="D3180" i="26"/>
  <c r="E3180" i="26"/>
  <c r="Q3180" i="26"/>
  <c r="R3180" i="26"/>
  <c r="J3183" i="26" s="1"/>
  <c r="S3180" i="26"/>
  <c r="T3180" i="26"/>
  <c r="J3184" i="26" s="1"/>
  <c r="U3180" i="26"/>
  <c r="V3180" i="26"/>
  <c r="F3181" i="26"/>
  <c r="G3181" i="26"/>
  <c r="H3181" i="26"/>
  <c r="I3181" i="26"/>
  <c r="J3181" i="26"/>
  <c r="F3182" i="26"/>
  <c r="G3182" i="26"/>
  <c r="H3182" i="26"/>
  <c r="I3182" i="26"/>
  <c r="J3182" i="26"/>
  <c r="E3183" i="26"/>
  <c r="E3184" i="26"/>
  <c r="E3185" i="26"/>
  <c r="G3185" i="26"/>
  <c r="H3185" i="26"/>
  <c r="K3185" i="26"/>
  <c r="C3187" i="26"/>
  <c r="B3188" i="26"/>
  <c r="C3188" i="26"/>
  <c r="D3188" i="26"/>
  <c r="E3188" i="26"/>
  <c r="Q3188" i="26"/>
  <c r="R3188" i="26"/>
  <c r="J3193" i="26" s="1"/>
  <c r="S3188" i="26"/>
  <c r="T3188" i="26"/>
  <c r="J3194" i="26" s="1"/>
  <c r="U3188" i="26"/>
  <c r="V3188" i="26"/>
  <c r="J3195" i="26" s="1"/>
  <c r="F3189" i="26"/>
  <c r="G3189" i="26"/>
  <c r="H3189" i="26"/>
  <c r="I3189" i="26"/>
  <c r="J3189" i="26"/>
  <c r="F3190" i="26"/>
  <c r="G3190" i="26"/>
  <c r="H3190" i="26"/>
  <c r="I3190" i="26"/>
  <c r="J3190" i="26"/>
  <c r="F3191" i="26"/>
  <c r="G3191" i="26"/>
  <c r="H3191" i="26"/>
  <c r="I3191" i="26"/>
  <c r="J3191" i="26"/>
  <c r="F3192" i="26"/>
  <c r="G3192" i="26"/>
  <c r="H3192" i="26"/>
  <c r="I3192" i="26"/>
  <c r="J3192" i="26"/>
  <c r="E3193" i="26"/>
  <c r="E3194" i="26"/>
  <c r="E3195" i="26"/>
  <c r="E3196" i="26"/>
  <c r="G3196" i="26"/>
  <c r="H3196" i="26"/>
  <c r="K3196" i="26"/>
  <c r="A3199" i="26"/>
  <c r="A3202" i="26"/>
  <c r="A3205" i="26"/>
  <c r="A3207" i="26"/>
  <c r="A3209" i="26"/>
  <c r="B3210" i="26"/>
  <c r="C3210" i="26"/>
  <c r="D3210" i="26"/>
  <c r="E3210" i="26"/>
  <c r="Q3210" i="26"/>
  <c r="R3210" i="26"/>
  <c r="J3213" i="26" s="1"/>
  <c r="S3210" i="26"/>
  <c r="T3210" i="26"/>
  <c r="J3214" i="26" s="1"/>
  <c r="U3210" i="26"/>
  <c r="V3210" i="26"/>
  <c r="F3211" i="26"/>
  <c r="G3211" i="26"/>
  <c r="H3211" i="26"/>
  <c r="I3211" i="26"/>
  <c r="J3211" i="26"/>
  <c r="F3212" i="26"/>
  <c r="G3212" i="26"/>
  <c r="H3212" i="26"/>
  <c r="I3212" i="26"/>
  <c r="J3212" i="26"/>
  <c r="E3213" i="26"/>
  <c r="E3214" i="26"/>
  <c r="E3215" i="26"/>
  <c r="G3215" i="26"/>
  <c r="H3215" i="26"/>
  <c r="K3215" i="26"/>
  <c r="B3217" i="26"/>
  <c r="C3217" i="26"/>
  <c r="D3217" i="26"/>
  <c r="E3217" i="26"/>
  <c r="Q3217" i="26"/>
  <c r="R3217" i="26"/>
  <c r="J3222" i="26" s="1"/>
  <c r="S3217" i="26"/>
  <c r="T3217" i="26"/>
  <c r="J3223" i="26" s="1"/>
  <c r="U3217" i="26"/>
  <c r="V3217" i="26"/>
  <c r="J3224" i="26" s="1"/>
  <c r="F3218" i="26"/>
  <c r="G3218" i="26"/>
  <c r="H3218" i="26"/>
  <c r="I3218" i="26"/>
  <c r="J3218" i="26"/>
  <c r="F3219" i="26"/>
  <c r="G3219" i="26"/>
  <c r="H3219" i="26"/>
  <c r="I3219" i="26"/>
  <c r="J3219" i="26"/>
  <c r="F3220" i="26"/>
  <c r="G3220" i="26"/>
  <c r="H3220" i="26"/>
  <c r="I3220" i="26"/>
  <c r="J3220" i="26"/>
  <c r="F3221" i="26"/>
  <c r="G3221" i="26"/>
  <c r="H3221" i="26"/>
  <c r="I3221" i="26"/>
  <c r="J3221" i="26"/>
  <c r="E3222" i="26"/>
  <c r="E3223" i="26"/>
  <c r="E3224" i="26"/>
  <c r="E3225" i="26"/>
  <c r="G3225" i="26"/>
  <c r="H3225" i="26"/>
  <c r="K3225" i="26"/>
  <c r="B3227" i="26"/>
  <c r="C3227" i="26"/>
  <c r="D3227" i="26"/>
  <c r="E3227" i="26"/>
  <c r="Q3227" i="26"/>
  <c r="R3227" i="26"/>
  <c r="J3232" i="26" s="1"/>
  <c r="S3227" i="26"/>
  <c r="T3227" i="26"/>
  <c r="J3233" i="26" s="1"/>
  <c r="U3227" i="26"/>
  <c r="V3227" i="26"/>
  <c r="J3234" i="26" s="1"/>
  <c r="F3228" i="26"/>
  <c r="G3228" i="26"/>
  <c r="H3228" i="26"/>
  <c r="I3228" i="26"/>
  <c r="J3228" i="26"/>
  <c r="F3229" i="26"/>
  <c r="G3229" i="26"/>
  <c r="H3229" i="26"/>
  <c r="I3229" i="26"/>
  <c r="J3229" i="26"/>
  <c r="F3230" i="26"/>
  <c r="G3230" i="26"/>
  <c r="H3230" i="26"/>
  <c r="I3230" i="26"/>
  <c r="J3230" i="26"/>
  <c r="F3231" i="26"/>
  <c r="G3231" i="26"/>
  <c r="H3231" i="26"/>
  <c r="I3231" i="26"/>
  <c r="J3231" i="26"/>
  <c r="E3232" i="26"/>
  <c r="E3233" i="26"/>
  <c r="E3234" i="26"/>
  <c r="E3235" i="26"/>
  <c r="G3235" i="26"/>
  <c r="H3235" i="26"/>
  <c r="K3235" i="26"/>
  <c r="A3238" i="26"/>
  <c r="A3241" i="26"/>
  <c r="A3244" i="26"/>
  <c r="B3245" i="26"/>
  <c r="C3245" i="26"/>
  <c r="D3245" i="26"/>
  <c r="E3245" i="26"/>
  <c r="Q3245" i="26"/>
  <c r="R3245" i="26"/>
  <c r="J3247" i="26" s="1"/>
  <c r="S3245" i="26"/>
  <c r="T3245" i="26"/>
  <c r="J3248" i="26" s="1"/>
  <c r="U3245" i="26"/>
  <c r="V3245" i="26"/>
  <c r="F3246" i="26"/>
  <c r="G3246" i="26"/>
  <c r="H3246" i="26"/>
  <c r="I3246" i="26"/>
  <c r="J3246" i="26"/>
  <c r="E3247" i="26"/>
  <c r="E3248" i="26"/>
  <c r="E3249" i="26"/>
  <c r="G3249" i="26"/>
  <c r="H3249" i="26"/>
  <c r="K3249" i="26"/>
  <c r="A3252" i="26"/>
  <c r="A3255" i="26"/>
  <c r="B3256" i="26"/>
  <c r="C3256" i="26"/>
  <c r="D3256" i="26"/>
  <c r="E3256" i="26"/>
  <c r="Q3256" i="26"/>
  <c r="R3256" i="26"/>
  <c r="J3262" i="26" s="1"/>
  <c r="S3256" i="26"/>
  <c r="T3256" i="26"/>
  <c r="J3263" i="26" s="1"/>
  <c r="U3256" i="26"/>
  <c r="V3256" i="26"/>
  <c r="J3264" i="26" s="1"/>
  <c r="C3257" i="26"/>
  <c r="F3258" i="26"/>
  <c r="G3258" i="26"/>
  <c r="H3258" i="26"/>
  <c r="I3258" i="26"/>
  <c r="J3258" i="26"/>
  <c r="F3259" i="26"/>
  <c r="G3259" i="26"/>
  <c r="H3259" i="26"/>
  <c r="I3259" i="26"/>
  <c r="J3259" i="26"/>
  <c r="F3260" i="26"/>
  <c r="G3260" i="26"/>
  <c r="H3260" i="26"/>
  <c r="I3260" i="26"/>
  <c r="J3260" i="26"/>
  <c r="F3261" i="26"/>
  <c r="G3261" i="26"/>
  <c r="H3261" i="26"/>
  <c r="I3261" i="26"/>
  <c r="J3261" i="26"/>
  <c r="E3262" i="26"/>
  <c r="E3263" i="26"/>
  <c r="E3264" i="26"/>
  <c r="E3265" i="26"/>
  <c r="G3265" i="26"/>
  <c r="H3265" i="26"/>
  <c r="K3265" i="26"/>
  <c r="B3267" i="26"/>
  <c r="C3267" i="26"/>
  <c r="D3267" i="26"/>
  <c r="E3267" i="26"/>
  <c r="Q3267" i="26"/>
  <c r="R3267" i="26"/>
  <c r="J3273" i="26" s="1"/>
  <c r="S3267" i="26"/>
  <c r="T3267" i="26"/>
  <c r="J3274" i="26" s="1"/>
  <c r="U3267" i="26"/>
  <c r="V3267" i="26"/>
  <c r="J3275" i="26" s="1"/>
  <c r="C3268" i="26"/>
  <c r="F3269" i="26"/>
  <c r="G3269" i="26"/>
  <c r="H3269" i="26"/>
  <c r="I3269" i="26"/>
  <c r="J3269" i="26"/>
  <c r="F3270" i="26"/>
  <c r="G3270" i="26"/>
  <c r="H3270" i="26"/>
  <c r="I3270" i="26"/>
  <c r="J3270" i="26"/>
  <c r="F3271" i="26"/>
  <c r="G3271" i="26"/>
  <c r="H3271" i="26"/>
  <c r="I3271" i="26"/>
  <c r="J3271" i="26"/>
  <c r="F3272" i="26"/>
  <c r="G3272" i="26"/>
  <c r="H3272" i="26"/>
  <c r="I3272" i="26"/>
  <c r="J3272" i="26"/>
  <c r="E3273" i="26"/>
  <c r="E3274" i="26"/>
  <c r="E3275" i="26"/>
  <c r="E3276" i="26"/>
  <c r="G3276" i="26"/>
  <c r="H3276" i="26"/>
  <c r="K3276" i="26"/>
  <c r="A3279" i="26"/>
  <c r="A3282" i="26"/>
  <c r="A3285" i="26"/>
  <c r="A3287" i="26"/>
  <c r="B3288" i="26"/>
  <c r="C3288" i="26"/>
  <c r="D3288" i="26"/>
  <c r="E3288" i="26"/>
  <c r="Q3288" i="26"/>
  <c r="R3288" i="26"/>
  <c r="J3290" i="26" s="1"/>
  <c r="S3288" i="26"/>
  <c r="T3288" i="26"/>
  <c r="J3291" i="26" s="1"/>
  <c r="U3288" i="26"/>
  <c r="V3288" i="26"/>
  <c r="F3289" i="26"/>
  <c r="G3289" i="26"/>
  <c r="H3289" i="26"/>
  <c r="I3289" i="26"/>
  <c r="J3289" i="26"/>
  <c r="E3290" i="26"/>
  <c r="E3291" i="26"/>
  <c r="E3292" i="26"/>
  <c r="G3292" i="26"/>
  <c r="H3292" i="26"/>
  <c r="K3292" i="26"/>
  <c r="A3295" i="26"/>
  <c r="A3298" i="26"/>
  <c r="B3299" i="26"/>
  <c r="C3299" i="26"/>
  <c r="D3299" i="26"/>
  <c r="E3299" i="26"/>
  <c r="Q3299" i="26"/>
  <c r="R3299" i="26"/>
  <c r="J3304" i="26" s="1"/>
  <c r="S3299" i="26"/>
  <c r="T3299" i="26"/>
  <c r="J3305" i="26" s="1"/>
  <c r="U3299" i="26"/>
  <c r="V3299" i="26"/>
  <c r="J3306" i="26" s="1"/>
  <c r="F3300" i="26"/>
  <c r="G3300" i="26"/>
  <c r="H3300" i="26"/>
  <c r="I3300" i="26"/>
  <c r="J3300" i="26"/>
  <c r="F3301" i="26"/>
  <c r="G3301" i="26"/>
  <c r="H3301" i="26"/>
  <c r="I3301" i="26"/>
  <c r="J3301" i="26"/>
  <c r="F3302" i="26"/>
  <c r="G3302" i="26"/>
  <c r="H3302" i="26"/>
  <c r="I3302" i="26"/>
  <c r="J3302" i="26"/>
  <c r="F3303" i="26"/>
  <c r="G3303" i="26"/>
  <c r="H3303" i="26"/>
  <c r="I3303" i="26"/>
  <c r="J3303" i="26"/>
  <c r="E3304" i="26"/>
  <c r="E3305" i="26"/>
  <c r="E3306" i="26"/>
  <c r="E3307" i="26"/>
  <c r="G3307" i="26"/>
  <c r="H3307" i="26"/>
  <c r="K3307" i="26"/>
  <c r="B3309" i="26"/>
  <c r="C3309" i="26"/>
  <c r="D3309" i="26"/>
  <c r="E3309" i="26"/>
  <c r="Q3309" i="26"/>
  <c r="R3309" i="26"/>
  <c r="J3312" i="26" s="1"/>
  <c r="S3309" i="26"/>
  <c r="T3309" i="26"/>
  <c r="J3313" i="26" s="1"/>
  <c r="U3309" i="26"/>
  <c r="V3309" i="26"/>
  <c r="F3310" i="26"/>
  <c r="G3310" i="26"/>
  <c r="H3310" i="26"/>
  <c r="I3310" i="26"/>
  <c r="J3310" i="26"/>
  <c r="F3311" i="26"/>
  <c r="G3311" i="26"/>
  <c r="H3311" i="26"/>
  <c r="I3311" i="26"/>
  <c r="J3311" i="26"/>
  <c r="E3312" i="26"/>
  <c r="E3313" i="26"/>
  <c r="E3314" i="26"/>
  <c r="G3314" i="26"/>
  <c r="H3314" i="26"/>
  <c r="K3314" i="26"/>
  <c r="A3317" i="26"/>
  <c r="A3320" i="26"/>
  <c r="B3321" i="26"/>
  <c r="C3321" i="26"/>
  <c r="D3321" i="26"/>
  <c r="E3321" i="26"/>
  <c r="Q3321" i="26"/>
  <c r="R3321" i="26"/>
  <c r="J3327" i="26" s="1"/>
  <c r="S3321" i="26"/>
  <c r="T3321" i="26"/>
  <c r="J3328" i="26" s="1"/>
  <c r="U3321" i="26"/>
  <c r="V3321" i="26"/>
  <c r="J3329" i="26" s="1"/>
  <c r="C3322" i="26"/>
  <c r="F3323" i="26"/>
  <c r="G3323" i="26"/>
  <c r="H3323" i="26"/>
  <c r="I3323" i="26"/>
  <c r="J3323" i="26"/>
  <c r="F3324" i="26"/>
  <c r="G3324" i="26"/>
  <c r="H3324" i="26"/>
  <c r="I3324" i="26"/>
  <c r="J3324" i="26"/>
  <c r="F3325" i="26"/>
  <c r="G3325" i="26"/>
  <c r="H3325" i="26"/>
  <c r="I3325" i="26"/>
  <c r="J3325" i="26"/>
  <c r="F3326" i="26"/>
  <c r="G3326" i="26"/>
  <c r="H3326" i="26"/>
  <c r="I3326" i="26"/>
  <c r="J3326" i="26"/>
  <c r="E3327" i="26"/>
  <c r="E3328" i="26"/>
  <c r="E3329" i="26"/>
  <c r="E3330" i="26"/>
  <c r="G3330" i="26"/>
  <c r="H3330" i="26"/>
  <c r="K3330" i="26"/>
  <c r="B3332" i="26"/>
  <c r="C3332" i="26"/>
  <c r="D3332" i="26"/>
  <c r="E3332" i="26"/>
  <c r="Q3332" i="26"/>
  <c r="R3332" i="26"/>
  <c r="J3338" i="26" s="1"/>
  <c r="S3332" i="26"/>
  <c r="T3332" i="26"/>
  <c r="J3339" i="26" s="1"/>
  <c r="U3332" i="26"/>
  <c r="V3332" i="26"/>
  <c r="J3340" i="26" s="1"/>
  <c r="C3333" i="26"/>
  <c r="F3334" i="26"/>
  <c r="G3334" i="26"/>
  <c r="H3334" i="26"/>
  <c r="I3334" i="26"/>
  <c r="J3334" i="26"/>
  <c r="F3335" i="26"/>
  <c r="G3335" i="26"/>
  <c r="H3335" i="26"/>
  <c r="I3335" i="26"/>
  <c r="J3335" i="26"/>
  <c r="F3336" i="26"/>
  <c r="G3336" i="26"/>
  <c r="H3336" i="26"/>
  <c r="I3336" i="26"/>
  <c r="J3336" i="26"/>
  <c r="F3337" i="26"/>
  <c r="G3337" i="26"/>
  <c r="H3337" i="26"/>
  <c r="I3337" i="26"/>
  <c r="J3337" i="26"/>
  <c r="E3338" i="26"/>
  <c r="E3339" i="26"/>
  <c r="E3340" i="26"/>
  <c r="E3341" i="26"/>
  <c r="G3341" i="26"/>
  <c r="H3341" i="26"/>
  <c r="K3341" i="26"/>
  <c r="A3344" i="26"/>
  <c r="A3347" i="26"/>
  <c r="A3350" i="26"/>
  <c r="A3352" i="26"/>
  <c r="A3354" i="26"/>
  <c r="B3355" i="26"/>
  <c r="C3355" i="26"/>
  <c r="D3355" i="26"/>
  <c r="E3355" i="26"/>
  <c r="Q3355" i="26"/>
  <c r="R3355" i="26"/>
  <c r="J3360" i="26" s="1"/>
  <c r="S3355" i="26"/>
  <c r="T3355" i="26"/>
  <c r="J3361" i="26" s="1"/>
  <c r="U3355" i="26"/>
  <c r="V3355" i="26"/>
  <c r="J3362" i="26" s="1"/>
  <c r="F3356" i="26"/>
  <c r="G3356" i="26"/>
  <c r="H3356" i="26"/>
  <c r="I3356" i="26"/>
  <c r="J3356" i="26"/>
  <c r="F3357" i="26"/>
  <c r="G3357" i="26"/>
  <c r="H3357" i="26"/>
  <c r="I3357" i="26"/>
  <c r="J3357" i="26"/>
  <c r="F3358" i="26"/>
  <c r="G3358" i="26"/>
  <c r="H3358" i="26"/>
  <c r="I3358" i="26"/>
  <c r="J3358" i="26"/>
  <c r="F3359" i="26"/>
  <c r="G3359" i="26"/>
  <c r="H3359" i="26"/>
  <c r="I3359" i="26"/>
  <c r="J3359" i="26"/>
  <c r="E3360" i="26"/>
  <c r="E3361" i="26"/>
  <c r="E3362" i="26"/>
  <c r="E3363" i="26"/>
  <c r="G3363" i="26"/>
  <c r="H3363" i="26"/>
  <c r="K3363" i="26"/>
  <c r="B3365" i="26"/>
  <c r="C3365" i="26"/>
  <c r="D3365" i="26"/>
  <c r="E3365" i="26"/>
  <c r="Q3365" i="26"/>
  <c r="R3365" i="26"/>
  <c r="J3368" i="26" s="1"/>
  <c r="S3365" i="26"/>
  <c r="T3365" i="26"/>
  <c r="J3369" i="26" s="1"/>
  <c r="U3365" i="26"/>
  <c r="V3365" i="26"/>
  <c r="C3366" i="26"/>
  <c r="F3367" i="26"/>
  <c r="G3367" i="26"/>
  <c r="H3367" i="26"/>
  <c r="I3367" i="26"/>
  <c r="J3367" i="26"/>
  <c r="E3368" i="26"/>
  <c r="E3369" i="26"/>
  <c r="E3370" i="26"/>
  <c r="G3370" i="26"/>
  <c r="H3370" i="26"/>
  <c r="K3370" i="26"/>
  <c r="B3372" i="26"/>
  <c r="C3372" i="26"/>
  <c r="D3372" i="26"/>
  <c r="E3372" i="26"/>
  <c r="Q3372" i="26"/>
  <c r="R3372" i="26"/>
  <c r="J3376" i="26" s="1"/>
  <c r="S3372" i="26"/>
  <c r="T3372" i="26"/>
  <c r="J3377" i="26" s="1"/>
  <c r="U3372" i="26"/>
  <c r="V3372" i="26"/>
  <c r="J3378" i="26" s="1"/>
  <c r="F3373" i="26"/>
  <c r="G3373" i="26"/>
  <c r="H3373" i="26"/>
  <c r="I3373" i="26"/>
  <c r="J3373" i="26"/>
  <c r="F3374" i="26"/>
  <c r="G3374" i="26"/>
  <c r="H3374" i="26"/>
  <c r="I3374" i="26"/>
  <c r="J3374" i="26"/>
  <c r="F3375" i="26"/>
  <c r="G3375" i="26"/>
  <c r="H3375" i="26"/>
  <c r="I3375" i="26"/>
  <c r="J3375" i="26"/>
  <c r="E3376" i="26"/>
  <c r="E3377" i="26"/>
  <c r="E3378" i="26"/>
  <c r="E3379" i="26"/>
  <c r="G3379" i="26"/>
  <c r="H3379" i="26"/>
  <c r="K3379" i="26"/>
  <c r="B3381" i="26"/>
  <c r="C3381" i="26"/>
  <c r="D3381" i="26"/>
  <c r="E3381" i="26"/>
  <c r="Q3381" i="26"/>
  <c r="R3381" i="26"/>
  <c r="J3386" i="26" s="1"/>
  <c r="S3381" i="26"/>
  <c r="T3381" i="26"/>
  <c r="J3387" i="26" s="1"/>
  <c r="U3381" i="26"/>
  <c r="V3381" i="26"/>
  <c r="J3388" i="26" s="1"/>
  <c r="F3382" i="26"/>
  <c r="G3382" i="26"/>
  <c r="H3382" i="26"/>
  <c r="I3382" i="26"/>
  <c r="J3382" i="26"/>
  <c r="F3383" i="26"/>
  <c r="G3383" i="26"/>
  <c r="H3383" i="26"/>
  <c r="I3383" i="26"/>
  <c r="J3383" i="26"/>
  <c r="F3384" i="26"/>
  <c r="G3384" i="26"/>
  <c r="H3384" i="26"/>
  <c r="I3384" i="26"/>
  <c r="J3384" i="26"/>
  <c r="F3385" i="26"/>
  <c r="G3385" i="26"/>
  <c r="H3385" i="26"/>
  <c r="I3385" i="26"/>
  <c r="J3385" i="26"/>
  <c r="E3386" i="26"/>
  <c r="E3387" i="26"/>
  <c r="E3388" i="26"/>
  <c r="E3389" i="26"/>
  <c r="G3389" i="26"/>
  <c r="H3389" i="26"/>
  <c r="K3389" i="26"/>
  <c r="A3392" i="26"/>
  <c r="AF3392" i="26"/>
  <c r="A3395" i="26"/>
  <c r="B3396" i="26"/>
  <c r="C3396" i="26"/>
  <c r="D3396" i="26"/>
  <c r="E3396" i="26"/>
  <c r="Q3396" i="26"/>
  <c r="R3396" i="26"/>
  <c r="J3400" i="26" s="1"/>
  <c r="S3396" i="26"/>
  <c r="T3396" i="26"/>
  <c r="J3401" i="26" s="1"/>
  <c r="U3396" i="26"/>
  <c r="V3396" i="26"/>
  <c r="C3397" i="26"/>
  <c r="F3398" i="26"/>
  <c r="G3398" i="26"/>
  <c r="H3398" i="26"/>
  <c r="I3398" i="26"/>
  <c r="J3398" i="26"/>
  <c r="F3399" i="26"/>
  <c r="G3399" i="26"/>
  <c r="H3399" i="26"/>
  <c r="I3399" i="26"/>
  <c r="J3399" i="26"/>
  <c r="E3400" i="26"/>
  <c r="E3401" i="26"/>
  <c r="E3402" i="26"/>
  <c r="G3402" i="26"/>
  <c r="H3402" i="26"/>
  <c r="K3402" i="26"/>
  <c r="A3405" i="26"/>
  <c r="A3408" i="26"/>
  <c r="B3409" i="26"/>
  <c r="C3409" i="26"/>
  <c r="D3409" i="26"/>
  <c r="E3409" i="26"/>
  <c r="Q3409" i="26"/>
  <c r="R3409" i="26"/>
  <c r="J3414" i="26" s="1"/>
  <c r="S3409" i="26"/>
  <c r="T3409" i="26"/>
  <c r="J3415" i="26" s="1"/>
  <c r="U3409" i="26"/>
  <c r="V3409" i="26"/>
  <c r="J3416" i="26" s="1"/>
  <c r="C3410" i="26"/>
  <c r="F3411" i="26"/>
  <c r="G3411" i="26"/>
  <c r="H3411" i="26"/>
  <c r="I3411" i="26"/>
  <c r="J3411" i="26"/>
  <c r="F3412" i="26"/>
  <c r="G3412" i="26"/>
  <c r="H3412" i="26"/>
  <c r="I3412" i="26"/>
  <c r="J3412" i="26"/>
  <c r="F3413" i="26"/>
  <c r="G3413" i="26"/>
  <c r="H3413" i="26"/>
  <c r="I3413" i="26"/>
  <c r="J3413" i="26"/>
  <c r="E3414" i="26"/>
  <c r="E3415" i="26"/>
  <c r="E3416" i="26"/>
  <c r="E3417" i="26"/>
  <c r="G3417" i="26"/>
  <c r="H3417" i="26"/>
  <c r="K3417" i="26"/>
  <c r="B3419" i="26"/>
  <c r="C3419" i="26"/>
  <c r="D3419" i="26"/>
  <c r="E3419" i="26"/>
  <c r="Q3419" i="26"/>
  <c r="R3419" i="26"/>
  <c r="J3424" i="26" s="1"/>
  <c r="S3419" i="26"/>
  <c r="T3419" i="26"/>
  <c r="J3425" i="26" s="1"/>
  <c r="U3419" i="26"/>
  <c r="V3419" i="26"/>
  <c r="J3426" i="26" s="1"/>
  <c r="C3420" i="26"/>
  <c r="F3421" i="26"/>
  <c r="G3421" i="26"/>
  <c r="H3421" i="26"/>
  <c r="I3421" i="26"/>
  <c r="J3421" i="26"/>
  <c r="F3422" i="26"/>
  <c r="G3422" i="26"/>
  <c r="H3422" i="26"/>
  <c r="I3422" i="26"/>
  <c r="J3422" i="26"/>
  <c r="F3423" i="26"/>
  <c r="G3423" i="26"/>
  <c r="H3423" i="26"/>
  <c r="I3423" i="26"/>
  <c r="J3423" i="26"/>
  <c r="E3424" i="26"/>
  <c r="E3425" i="26"/>
  <c r="E3426" i="26"/>
  <c r="E3427" i="26"/>
  <c r="G3427" i="26"/>
  <c r="H3427" i="26"/>
  <c r="K3427" i="26"/>
  <c r="B3429" i="26"/>
  <c r="C3429" i="26"/>
  <c r="D3429" i="26"/>
  <c r="E3429" i="26"/>
  <c r="Q3429" i="26"/>
  <c r="R3429" i="26"/>
  <c r="J3433" i="26" s="1"/>
  <c r="S3429" i="26"/>
  <c r="T3429" i="26"/>
  <c r="J3434" i="26" s="1"/>
  <c r="U3429" i="26"/>
  <c r="V3429" i="26"/>
  <c r="C3430" i="26"/>
  <c r="F3431" i="26"/>
  <c r="G3431" i="26"/>
  <c r="H3431" i="26"/>
  <c r="I3431" i="26"/>
  <c r="J3431" i="26"/>
  <c r="F3432" i="26"/>
  <c r="G3432" i="26"/>
  <c r="H3432" i="26"/>
  <c r="I3432" i="26"/>
  <c r="J3432" i="26"/>
  <c r="E3433" i="26"/>
  <c r="E3434" i="26"/>
  <c r="E3435" i="26"/>
  <c r="G3435" i="26"/>
  <c r="H3435" i="26"/>
  <c r="K3435" i="26"/>
  <c r="A3438" i="26"/>
  <c r="A3441" i="26"/>
  <c r="A3444" i="26"/>
  <c r="A3446" i="26"/>
  <c r="B3447" i="26"/>
  <c r="C3447" i="26"/>
  <c r="D3447" i="26"/>
  <c r="E3447" i="26"/>
  <c r="Q3447" i="26"/>
  <c r="R3447" i="26"/>
  <c r="J3450" i="26" s="1"/>
  <c r="S3447" i="26"/>
  <c r="T3447" i="26"/>
  <c r="J3451" i="26" s="1"/>
  <c r="U3447" i="26"/>
  <c r="V3447" i="26"/>
  <c r="F3448" i="26"/>
  <c r="G3448" i="26"/>
  <c r="H3448" i="26"/>
  <c r="I3448" i="26"/>
  <c r="J3448" i="26"/>
  <c r="F3449" i="26"/>
  <c r="G3449" i="26"/>
  <c r="H3449" i="26"/>
  <c r="I3449" i="26"/>
  <c r="J3449" i="26"/>
  <c r="E3450" i="26"/>
  <c r="E3451" i="26"/>
  <c r="E3452" i="26"/>
  <c r="G3452" i="26"/>
  <c r="H3452" i="26"/>
  <c r="K3452" i="26"/>
  <c r="B3454" i="26"/>
  <c r="C3454" i="26"/>
  <c r="D3454" i="26"/>
  <c r="E3454" i="26"/>
  <c r="Q3454" i="26"/>
  <c r="R3454" i="26"/>
  <c r="J3459" i="26" s="1"/>
  <c r="S3454" i="26"/>
  <c r="T3454" i="26"/>
  <c r="J3460" i="26" s="1"/>
  <c r="U3454" i="26"/>
  <c r="V3454" i="26"/>
  <c r="J3461" i="26" s="1"/>
  <c r="F3455" i="26"/>
  <c r="G3455" i="26"/>
  <c r="H3455" i="26"/>
  <c r="I3455" i="26"/>
  <c r="J3455" i="26"/>
  <c r="F3456" i="26"/>
  <c r="G3456" i="26"/>
  <c r="H3456" i="26"/>
  <c r="I3456" i="26"/>
  <c r="J3456" i="26"/>
  <c r="F3457" i="26"/>
  <c r="G3457" i="26"/>
  <c r="H3457" i="26"/>
  <c r="I3457" i="26"/>
  <c r="J3457" i="26"/>
  <c r="F3458" i="26"/>
  <c r="G3458" i="26"/>
  <c r="H3458" i="26"/>
  <c r="I3458" i="26"/>
  <c r="J3458" i="26"/>
  <c r="E3459" i="26"/>
  <c r="E3460" i="26"/>
  <c r="E3461" i="26"/>
  <c r="E3462" i="26"/>
  <c r="G3462" i="26"/>
  <c r="H3462" i="26"/>
  <c r="K3462" i="26"/>
  <c r="B3464" i="26"/>
  <c r="C3464" i="26"/>
  <c r="D3464" i="26"/>
  <c r="E3464" i="26"/>
  <c r="Q3464" i="26"/>
  <c r="R3464" i="26"/>
  <c r="J3469" i="26" s="1"/>
  <c r="S3464" i="26"/>
  <c r="T3464" i="26"/>
  <c r="J3470" i="26" s="1"/>
  <c r="U3464" i="26"/>
  <c r="V3464" i="26"/>
  <c r="J3471" i="26" s="1"/>
  <c r="F3465" i="26"/>
  <c r="G3465" i="26"/>
  <c r="H3465" i="26"/>
  <c r="I3465" i="26"/>
  <c r="J3465" i="26"/>
  <c r="F3466" i="26"/>
  <c r="G3466" i="26"/>
  <c r="H3466" i="26"/>
  <c r="I3466" i="26"/>
  <c r="J3466" i="26"/>
  <c r="F3467" i="26"/>
  <c r="G3467" i="26"/>
  <c r="H3467" i="26"/>
  <c r="I3467" i="26"/>
  <c r="J3467" i="26"/>
  <c r="F3468" i="26"/>
  <c r="G3468" i="26"/>
  <c r="H3468" i="26"/>
  <c r="I3468" i="26"/>
  <c r="J3468" i="26"/>
  <c r="E3469" i="26"/>
  <c r="E3470" i="26"/>
  <c r="E3471" i="26"/>
  <c r="E3472" i="26"/>
  <c r="G3472" i="26"/>
  <c r="H3472" i="26"/>
  <c r="K3472" i="26"/>
  <c r="A3475" i="26"/>
  <c r="A3478" i="26"/>
  <c r="A3481" i="26"/>
  <c r="B3482" i="26"/>
  <c r="C3482" i="26"/>
  <c r="D3482" i="26"/>
  <c r="E3482" i="26"/>
  <c r="Q3482" i="26"/>
  <c r="R3482" i="26"/>
  <c r="J3484" i="26" s="1"/>
  <c r="S3482" i="26"/>
  <c r="T3482" i="26"/>
  <c r="J3485" i="26" s="1"/>
  <c r="U3482" i="26"/>
  <c r="V3482" i="26"/>
  <c r="F3483" i="26"/>
  <c r="G3483" i="26"/>
  <c r="H3483" i="26"/>
  <c r="I3483" i="26"/>
  <c r="J3483" i="26"/>
  <c r="E3484" i="26"/>
  <c r="E3485" i="26"/>
  <c r="E3486" i="26"/>
  <c r="G3486" i="26"/>
  <c r="H3486" i="26"/>
  <c r="K3486" i="26"/>
  <c r="B3488" i="26"/>
  <c r="C3488" i="26"/>
  <c r="D3488" i="26"/>
  <c r="E3488" i="26"/>
  <c r="Q3488" i="26"/>
  <c r="R3488" i="26"/>
  <c r="J3493" i="26" s="1"/>
  <c r="S3488" i="26"/>
  <c r="T3488" i="26"/>
  <c r="J3494" i="26" s="1"/>
  <c r="U3488" i="26"/>
  <c r="V3488" i="26"/>
  <c r="J3495" i="26" s="1"/>
  <c r="F3489" i="26"/>
  <c r="G3489" i="26"/>
  <c r="H3489" i="26"/>
  <c r="I3489" i="26"/>
  <c r="J3489" i="26"/>
  <c r="F3490" i="26"/>
  <c r="G3490" i="26"/>
  <c r="H3490" i="26"/>
  <c r="I3490" i="26"/>
  <c r="J3490" i="26"/>
  <c r="F3491" i="26"/>
  <c r="G3491" i="26"/>
  <c r="H3491" i="26"/>
  <c r="I3491" i="26"/>
  <c r="J3491" i="26"/>
  <c r="F3492" i="26"/>
  <c r="G3492" i="26"/>
  <c r="H3492" i="26"/>
  <c r="I3492" i="26"/>
  <c r="J3492" i="26"/>
  <c r="E3493" i="26"/>
  <c r="E3494" i="26"/>
  <c r="E3495" i="26"/>
  <c r="E3496" i="26"/>
  <c r="G3496" i="26"/>
  <c r="H3496" i="26"/>
  <c r="K3496" i="26"/>
  <c r="A3499" i="26"/>
  <c r="A3502" i="26"/>
  <c r="B3503" i="26"/>
  <c r="C3503" i="26"/>
  <c r="D3503" i="26"/>
  <c r="E3503" i="26"/>
  <c r="Q3503" i="26"/>
  <c r="R3503" i="26"/>
  <c r="J3508" i="26" s="1"/>
  <c r="S3503" i="26"/>
  <c r="T3503" i="26"/>
  <c r="J3509" i="26" s="1"/>
  <c r="U3503" i="26"/>
  <c r="V3503" i="26"/>
  <c r="J3510" i="26" s="1"/>
  <c r="F3504" i="26"/>
  <c r="G3504" i="26"/>
  <c r="H3504" i="26"/>
  <c r="I3504" i="26"/>
  <c r="J3504" i="26"/>
  <c r="F3505" i="26"/>
  <c r="G3505" i="26"/>
  <c r="H3505" i="26"/>
  <c r="I3505" i="26"/>
  <c r="J3505" i="26"/>
  <c r="F3506" i="26"/>
  <c r="G3506" i="26"/>
  <c r="H3506" i="26"/>
  <c r="I3506" i="26"/>
  <c r="J3506" i="26"/>
  <c r="F3507" i="26"/>
  <c r="G3507" i="26"/>
  <c r="H3507" i="26"/>
  <c r="I3507" i="26"/>
  <c r="J3507" i="26"/>
  <c r="E3508" i="26"/>
  <c r="E3509" i="26"/>
  <c r="E3510" i="26"/>
  <c r="E3511" i="26"/>
  <c r="G3511" i="26"/>
  <c r="H3511" i="26"/>
  <c r="K3511" i="26"/>
  <c r="A3514" i="26"/>
  <c r="A3517" i="26"/>
  <c r="B3518" i="26"/>
  <c r="C3518" i="26"/>
  <c r="D3518" i="26"/>
  <c r="E3518" i="26"/>
  <c r="Q3518" i="26"/>
  <c r="R3518" i="26"/>
  <c r="J3523" i="26" s="1"/>
  <c r="S3518" i="26"/>
  <c r="T3518" i="26"/>
  <c r="J3524" i="26" s="1"/>
  <c r="U3518" i="26"/>
  <c r="V3518" i="26"/>
  <c r="J3525" i="26" s="1"/>
  <c r="F3519" i="26"/>
  <c r="G3519" i="26"/>
  <c r="H3519" i="26"/>
  <c r="I3519" i="26"/>
  <c r="J3519" i="26"/>
  <c r="F3520" i="26"/>
  <c r="G3520" i="26"/>
  <c r="H3520" i="26"/>
  <c r="I3520" i="26"/>
  <c r="J3520" i="26"/>
  <c r="F3521" i="26"/>
  <c r="G3521" i="26"/>
  <c r="H3521" i="26"/>
  <c r="I3521" i="26"/>
  <c r="J3521" i="26"/>
  <c r="F3522" i="26"/>
  <c r="G3522" i="26"/>
  <c r="H3522" i="26"/>
  <c r="I3522" i="26"/>
  <c r="J3522" i="26"/>
  <c r="E3523" i="26"/>
  <c r="E3524" i="26"/>
  <c r="E3525" i="26"/>
  <c r="E3526" i="26"/>
  <c r="G3526" i="26"/>
  <c r="H3526" i="26"/>
  <c r="K3526" i="26"/>
  <c r="B3528" i="26"/>
  <c r="C3528" i="26"/>
  <c r="D3528" i="26"/>
  <c r="E3528" i="26"/>
  <c r="Q3528" i="26"/>
  <c r="R3528" i="26"/>
  <c r="J3531" i="26" s="1"/>
  <c r="S3528" i="26"/>
  <c r="T3528" i="26"/>
  <c r="J3532" i="26" s="1"/>
  <c r="U3528" i="26"/>
  <c r="V3528" i="26"/>
  <c r="F3529" i="26"/>
  <c r="G3529" i="26"/>
  <c r="H3529" i="26"/>
  <c r="I3529" i="26"/>
  <c r="J3529" i="26"/>
  <c r="F3530" i="26"/>
  <c r="G3530" i="26"/>
  <c r="H3530" i="26"/>
  <c r="I3530" i="26"/>
  <c r="J3530" i="26"/>
  <c r="E3531" i="26"/>
  <c r="E3532" i="26"/>
  <c r="E3533" i="26"/>
  <c r="G3533" i="26"/>
  <c r="H3533" i="26"/>
  <c r="K3533" i="26"/>
  <c r="A3536" i="26"/>
  <c r="A3539" i="26"/>
  <c r="B3540" i="26"/>
  <c r="C3540" i="26"/>
  <c r="D3540" i="26"/>
  <c r="E3540" i="26"/>
  <c r="Q3540" i="26"/>
  <c r="R3540" i="26"/>
  <c r="J3546" i="26" s="1"/>
  <c r="S3540" i="26"/>
  <c r="T3540" i="26"/>
  <c r="J3547" i="26" s="1"/>
  <c r="U3540" i="26"/>
  <c r="V3540" i="26"/>
  <c r="J3548" i="26" s="1"/>
  <c r="C3541" i="26"/>
  <c r="F3542" i="26"/>
  <c r="G3542" i="26"/>
  <c r="H3542" i="26"/>
  <c r="I3542" i="26"/>
  <c r="J3542" i="26"/>
  <c r="F3543" i="26"/>
  <c r="G3543" i="26"/>
  <c r="H3543" i="26"/>
  <c r="I3543" i="26"/>
  <c r="J3543" i="26"/>
  <c r="F3544" i="26"/>
  <c r="G3544" i="26"/>
  <c r="H3544" i="26"/>
  <c r="I3544" i="26"/>
  <c r="J3544" i="26"/>
  <c r="F3545" i="26"/>
  <c r="G3545" i="26"/>
  <c r="H3545" i="26"/>
  <c r="I3545" i="26"/>
  <c r="J3545" i="26"/>
  <c r="E3546" i="26"/>
  <c r="E3547" i="26"/>
  <c r="E3548" i="26"/>
  <c r="E3549" i="26"/>
  <c r="G3549" i="26"/>
  <c r="H3549" i="26"/>
  <c r="K3549" i="26"/>
  <c r="B3551" i="26"/>
  <c r="C3551" i="26"/>
  <c r="D3551" i="26"/>
  <c r="E3551" i="26"/>
  <c r="Q3551" i="26"/>
  <c r="R3551" i="26"/>
  <c r="J3557" i="26" s="1"/>
  <c r="S3551" i="26"/>
  <c r="T3551" i="26"/>
  <c r="J3558" i="26" s="1"/>
  <c r="U3551" i="26"/>
  <c r="V3551" i="26"/>
  <c r="J3559" i="26" s="1"/>
  <c r="C3552" i="26"/>
  <c r="F3553" i="26"/>
  <c r="G3553" i="26"/>
  <c r="H3553" i="26"/>
  <c r="I3553" i="26"/>
  <c r="J3553" i="26"/>
  <c r="F3554" i="26"/>
  <c r="G3554" i="26"/>
  <c r="H3554" i="26"/>
  <c r="I3554" i="26"/>
  <c r="J3554" i="26"/>
  <c r="F3555" i="26"/>
  <c r="G3555" i="26"/>
  <c r="H3555" i="26"/>
  <c r="I3555" i="26"/>
  <c r="J3555" i="26"/>
  <c r="F3556" i="26"/>
  <c r="G3556" i="26"/>
  <c r="H3556" i="26"/>
  <c r="I3556" i="26"/>
  <c r="J3556" i="26"/>
  <c r="E3557" i="26"/>
  <c r="E3558" i="26"/>
  <c r="E3559" i="26"/>
  <c r="E3560" i="26"/>
  <c r="G3560" i="26"/>
  <c r="H3560" i="26"/>
  <c r="K3560" i="26"/>
  <c r="A3563" i="26"/>
  <c r="A3566" i="26"/>
  <c r="A3569" i="26"/>
  <c r="A3571" i="26"/>
  <c r="A3573" i="26"/>
  <c r="B3574" i="26"/>
  <c r="C3574" i="26"/>
  <c r="D3574" i="26"/>
  <c r="E3574" i="26"/>
  <c r="Q3574" i="26"/>
  <c r="R3574" i="26"/>
  <c r="J3579" i="26" s="1"/>
  <c r="S3574" i="26"/>
  <c r="T3574" i="26"/>
  <c r="J3580" i="26" s="1"/>
  <c r="U3574" i="26"/>
  <c r="V3574" i="26"/>
  <c r="J3581" i="26" s="1"/>
  <c r="F3575" i="26"/>
  <c r="G3575" i="26"/>
  <c r="H3575" i="26"/>
  <c r="I3575" i="26"/>
  <c r="J3575" i="26"/>
  <c r="F3576" i="26"/>
  <c r="G3576" i="26"/>
  <c r="H3576" i="26"/>
  <c r="I3576" i="26"/>
  <c r="J3576" i="26"/>
  <c r="F3577" i="26"/>
  <c r="G3577" i="26"/>
  <c r="H3577" i="26"/>
  <c r="I3577" i="26"/>
  <c r="J3577" i="26"/>
  <c r="F3578" i="26"/>
  <c r="G3578" i="26"/>
  <c r="H3578" i="26"/>
  <c r="I3578" i="26"/>
  <c r="J3578" i="26"/>
  <c r="E3579" i="26"/>
  <c r="E3580" i="26"/>
  <c r="E3581" i="26"/>
  <c r="E3582" i="26"/>
  <c r="G3582" i="26"/>
  <c r="H3582" i="26"/>
  <c r="K3582" i="26"/>
  <c r="B3584" i="26"/>
  <c r="C3584" i="26"/>
  <c r="D3584" i="26"/>
  <c r="E3584" i="26"/>
  <c r="Q3584" i="26"/>
  <c r="R3584" i="26"/>
  <c r="J3587" i="26" s="1"/>
  <c r="S3584" i="26"/>
  <c r="T3584" i="26"/>
  <c r="J3588" i="26" s="1"/>
  <c r="U3584" i="26"/>
  <c r="V3584" i="26"/>
  <c r="C3585" i="26"/>
  <c r="F3586" i="26"/>
  <c r="G3586" i="26"/>
  <c r="H3586" i="26"/>
  <c r="I3586" i="26"/>
  <c r="J3586" i="26"/>
  <c r="E3587" i="26"/>
  <c r="E3588" i="26"/>
  <c r="E3589" i="26"/>
  <c r="G3589" i="26"/>
  <c r="H3589" i="26"/>
  <c r="K3589" i="26"/>
  <c r="B3591" i="26"/>
  <c r="C3591" i="26"/>
  <c r="D3591" i="26"/>
  <c r="E3591" i="26"/>
  <c r="Q3591" i="26"/>
  <c r="R3591" i="26"/>
  <c r="J3595" i="26" s="1"/>
  <c r="S3591" i="26"/>
  <c r="T3591" i="26"/>
  <c r="J3596" i="26" s="1"/>
  <c r="U3591" i="26"/>
  <c r="V3591" i="26"/>
  <c r="J3597" i="26" s="1"/>
  <c r="F3592" i="26"/>
  <c r="G3592" i="26"/>
  <c r="H3592" i="26"/>
  <c r="I3592" i="26"/>
  <c r="J3592" i="26"/>
  <c r="F3593" i="26"/>
  <c r="G3593" i="26"/>
  <c r="H3593" i="26"/>
  <c r="I3593" i="26"/>
  <c r="J3593" i="26"/>
  <c r="F3594" i="26"/>
  <c r="G3594" i="26"/>
  <c r="H3594" i="26"/>
  <c r="I3594" i="26"/>
  <c r="J3594" i="26"/>
  <c r="E3595" i="26"/>
  <c r="E3596" i="26"/>
  <c r="E3597" i="26"/>
  <c r="E3598" i="26"/>
  <c r="G3598" i="26"/>
  <c r="H3598" i="26"/>
  <c r="K3598" i="26"/>
  <c r="B3600" i="26"/>
  <c r="C3600" i="26"/>
  <c r="D3600" i="26"/>
  <c r="E3600" i="26"/>
  <c r="Q3600" i="26"/>
  <c r="R3600" i="26"/>
  <c r="J3605" i="26" s="1"/>
  <c r="S3600" i="26"/>
  <c r="T3600" i="26"/>
  <c r="J3606" i="26" s="1"/>
  <c r="U3600" i="26"/>
  <c r="V3600" i="26"/>
  <c r="J3607" i="26" s="1"/>
  <c r="F3601" i="26"/>
  <c r="G3601" i="26"/>
  <c r="H3601" i="26"/>
  <c r="I3601" i="26"/>
  <c r="J3601" i="26"/>
  <c r="F3602" i="26"/>
  <c r="G3602" i="26"/>
  <c r="H3602" i="26"/>
  <c r="I3602" i="26"/>
  <c r="J3602" i="26"/>
  <c r="F3603" i="26"/>
  <c r="G3603" i="26"/>
  <c r="H3603" i="26"/>
  <c r="I3603" i="26"/>
  <c r="J3603" i="26"/>
  <c r="F3604" i="26"/>
  <c r="G3604" i="26"/>
  <c r="H3604" i="26"/>
  <c r="I3604" i="26"/>
  <c r="J3604" i="26"/>
  <c r="E3605" i="26"/>
  <c r="E3606" i="26"/>
  <c r="E3607" i="26"/>
  <c r="E3608" i="26"/>
  <c r="G3608" i="26"/>
  <c r="H3608" i="26"/>
  <c r="K3608" i="26"/>
  <c r="A3611" i="26"/>
  <c r="AF3611" i="26"/>
  <c r="A3614" i="26"/>
  <c r="B3615" i="26"/>
  <c r="C3615" i="26"/>
  <c r="D3615" i="26"/>
  <c r="E3615" i="26"/>
  <c r="Q3615" i="26"/>
  <c r="R3615" i="26"/>
  <c r="J3620" i="26" s="1"/>
  <c r="S3615" i="26"/>
  <c r="T3615" i="26"/>
  <c r="J3621" i="26" s="1"/>
  <c r="U3615" i="26"/>
  <c r="V3615" i="26"/>
  <c r="J3622" i="26" s="1"/>
  <c r="F3616" i="26"/>
  <c r="G3616" i="26"/>
  <c r="H3616" i="26"/>
  <c r="I3616" i="26"/>
  <c r="J3616" i="26"/>
  <c r="F3617" i="26"/>
  <c r="G3617" i="26"/>
  <c r="H3617" i="26"/>
  <c r="I3617" i="26"/>
  <c r="J3617" i="26"/>
  <c r="F3618" i="26"/>
  <c r="G3618" i="26"/>
  <c r="H3618" i="26"/>
  <c r="I3618" i="26"/>
  <c r="J3618" i="26"/>
  <c r="F3619" i="26"/>
  <c r="G3619" i="26"/>
  <c r="H3619" i="26"/>
  <c r="I3619" i="26"/>
  <c r="J3619" i="26"/>
  <c r="E3620" i="26"/>
  <c r="E3621" i="26"/>
  <c r="E3622" i="26"/>
  <c r="E3623" i="26"/>
  <c r="G3623" i="26"/>
  <c r="H3623" i="26"/>
  <c r="K3623" i="26"/>
  <c r="B3625" i="26"/>
  <c r="C3625" i="26"/>
  <c r="D3625" i="26"/>
  <c r="E3625" i="26"/>
  <c r="Q3625" i="26"/>
  <c r="R3625" i="26"/>
  <c r="J3628" i="26" s="1"/>
  <c r="S3625" i="26"/>
  <c r="T3625" i="26"/>
  <c r="J3629" i="26" s="1"/>
  <c r="U3625" i="26"/>
  <c r="V3625" i="26"/>
  <c r="C3626" i="26"/>
  <c r="F3627" i="26"/>
  <c r="G3627" i="26"/>
  <c r="H3627" i="26"/>
  <c r="I3627" i="26"/>
  <c r="J3627" i="26"/>
  <c r="E3628" i="26"/>
  <c r="E3629" i="26"/>
  <c r="E3630" i="26"/>
  <c r="G3630" i="26"/>
  <c r="H3630" i="26"/>
  <c r="K3630" i="26"/>
  <c r="B3632" i="26"/>
  <c r="C3632" i="26"/>
  <c r="D3632" i="26"/>
  <c r="E3632" i="26"/>
  <c r="Q3632" i="26"/>
  <c r="R3632" i="26"/>
  <c r="J3636" i="26" s="1"/>
  <c r="S3632" i="26"/>
  <c r="T3632" i="26"/>
  <c r="J3637" i="26" s="1"/>
  <c r="U3632" i="26"/>
  <c r="V3632" i="26"/>
  <c r="J3638" i="26" s="1"/>
  <c r="F3633" i="26"/>
  <c r="G3633" i="26"/>
  <c r="H3633" i="26"/>
  <c r="I3633" i="26"/>
  <c r="J3633" i="26"/>
  <c r="F3634" i="26"/>
  <c r="G3634" i="26"/>
  <c r="H3634" i="26"/>
  <c r="I3634" i="26"/>
  <c r="J3634" i="26"/>
  <c r="F3635" i="26"/>
  <c r="G3635" i="26"/>
  <c r="H3635" i="26"/>
  <c r="I3635" i="26"/>
  <c r="J3635" i="26"/>
  <c r="E3636" i="26"/>
  <c r="E3637" i="26"/>
  <c r="E3638" i="26"/>
  <c r="E3639" i="26"/>
  <c r="G3639" i="26"/>
  <c r="H3639" i="26"/>
  <c r="K3639" i="26"/>
  <c r="B3641" i="26"/>
  <c r="C3641" i="26"/>
  <c r="D3641" i="26"/>
  <c r="E3641" i="26"/>
  <c r="Q3641" i="26"/>
  <c r="R3641" i="26"/>
  <c r="J3646" i="26" s="1"/>
  <c r="S3641" i="26"/>
  <c r="T3641" i="26"/>
  <c r="J3647" i="26" s="1"/>
  <c r="U3641" i="26"/>
  <c r="V3641" i="26"/>
  <c r="J3648" i="26" s="1"/>
  <c r="F3642" i="26"/>
  <c r="G3642" i="26"/>
  <c r="H3642" i="26"/>
  <c r="I3642" i="26"/>
  <c r="J3642" i="26"/>
  <c r="F3643" i="26"/>
  <c r="G3643" i="26"/>
  <c r="H3643" i="26"/>
  <c r="I3643" i="26"/>
  <c r="J3643" i="26"/>
  <c r="F3644" i="26"/>
  <c r="G3644" i="26"/>
  <c r="H3644" i="26"/>
  <c r="I3644" i="26"/>
  <c r="J3644" i="26"/>
  <c r="F3645" i="26"/>
  <c r="G3645" i="26"/>
  <c r="H3645" i="26"/>
  <c r="I3645" i="26"/>
  <c r="J3645" i="26"/>
  <c r="E3646" i="26"/>
  <c r="E3647" i="26"/>
  <c r="E3648" i="26"/>
  <c r="E3649" i="26"/>
  <c r="G3649" i="26"/>
  <c r="H3649" i="26"/>
  <c r="K3649" i="26"/>
  <c r="A3652" i="26"/>
  <c r="AF3652" i="26"/>
  <c r="A3655" i="26"/>
  <c r="B3656" i="26"/>
  <c r="C3656" i="26"/>
  <c r="D3656" i="26"/>
  <c r="E3656" i="26"/>
  <c r="Q3656" i="26"/>
  <c r="R3656" i="26"/>
  <c r="J3661" i="26" s="1"/>
  <c r="S3656" i="26"/>
  <c r="T3656" i="26"/>
  <c r="J3662" i="26" s="1"/>
  <c r="U3656" i="26"/>
  <c r="V3656" i="26"/>
  <c r="J3663" i="26" s="1"/>
  <c r="F3657" i="26"/>
  <c r="G3657" i="26"/>
  <c r="H3657" i="26"/>
  <c r="I3657" i="26"/>
  <c r="J3657" i="26"/>
  <c r="F3658" i="26"/>
  <c r="G3658" i="26"/>
  <c r="H3658" i="26"/>
  <c r="I3658" i="26"/>
  <c r="J3658" i="26"/>
  <c r="F3659" i="26"/>
  <c r="G3659" i="26"/>
  <c r="H3659" i="26"/>
  <c r="I3659" i="26"/>
  <c r="J3659" i="26"/>
  <c r="F3660" i="26"/>
  <c r="G3660" i="26"/>
  <c r="H3660" i="26"/>
  <c r="I3660" i="26"/>
  <c r="J3660" i="26"/>
  <c r="E3661" i="26"/>
  <c r="E3662" i="26"/>
  <c r="E3663" i="26"/>
  <c r="E3664" i="26"/>
  <c r="G3664" i="26"/>
  <c r="H3664" i="26"/>
  <c r="K3664" i="26"/>
  <c r="B3666" i="26"/>
  <c r="C3666" i="26"/>
  <c r="D3666" i="26"/>
  <c r="E3666" i="26"/>
  <c r="Q3666" i="26"/>
  <c r="R3666" i="26"/>
  <c r="J3669" i="26" s="1"/>
  <c r="S3666" i="26"/>
  <c r="T3666" i="26"/>
  <c r="J3670" i="26" s="1"/>
  <c r="U3666" i="26"/>
  <c r="V3666" i="26"/>
  <c r="C3667" i="26"/>
  <c r="F3668" i="26"/>
  <c r="G3668" i="26"/>
  <c r="H3668" i="26"/>
  <c r="I3668" i="26"/>
  <c r="J3668" i="26"/>
  <c r="E3669" i="26"/>
  <c r="E3670" i="26"/>
  <c r="E3671" i="26"/>
  <c r="G3671" i="26"/>
  <c r="H3671" i="26"/>
  <c r="K3671" i="26"/>
  <c r="B3673" i="26"/>
  <c r="C3673" i="26"/>
  <c r="D3673" i="26"/>
  <c r="E3673" i="26"/>
  <c r="Q3673" i="26"/>
  <c r="R3673" i="26"/>
  <c r="J3677" i="26" s="1"/>
  <c r="S3673" i="26"/>
  <c r="T3673" i="26"/>
  <c r="J3678" i="26" s="1"/>
  <c r="U3673" i="26"/>
  <c r="V3673" i="26"/>
  <c r="J3679" i="26" s="1"/>
  <c r="F3674" i="26"/>
  <c r="G3674" i="26"/>
  <c r="H3674" i="26"/>
  <c r="I3674" i="26"/>
  <c r="J3674" i="26"/>
  <c r="F3675" i="26"/>
  <c r="G3675" i="26"/>
  <c r="H3675" i="26"/>
  <c r="I3675" i="26"/>
  <c r="J3675" i="26"/>
  <c r="F3676" i="26"/>
  <c r="G3676" i="26"/>
  <c r="H3676" i="26"/>
  <c r="I3676" i="26"/>
  <c r="J3676" i="26"/>
  <c r="E3677" i="26"/>
  <c r="E3678" i="26"/>
  <c r="E3679" i="26"/>
  <c r="E3680" i="26"/>
  <c r="G3680" i="26"/>
  <c r="H3680" i="26"/>
  <c r="K3680" i="26"/>
  <c r="B3682" i="26"/>
  <c r="C3682" i="26"/>
  <c r="D3682" i="26"/>
  <c r="E3682" i="26"/>
  <c r="Q3682" i="26"/>
  <c r="R3682" i="26"/>
  <c r="J3687" i="26" s="1"/>
  <c r="S3682" i="26"/>
  <c r="T3682" i="26"/>
  <c r="J3688" i="26" s="1"/>
  <c r="U3682" i="26"/>
  <c r="V3682" i="26"/>
  <c r="J3689" i="26" s="1"/>
  <c r="F3683" i="26"/>
  <c r="G3683" i="26"/>
  <c r="H3683" i="26"/>
  <c r="I3683" i="26"/>
  <c r="J3683" i="26"/>
  <c r="F3684" i="26"/>
  <c r="G3684" i="26"/>
  <c r="H3684" i="26"/>
  <c r="I3684" i="26"/>
  <c r="J3684" i="26"/>
  <c r="F3685" i="26"/>
  <c r="G3685" i="26"/>
  <c r="H3685" i="26"/>
  <c r="I3685" i="26"/>
  <c r="J3685" i="26"/>
  <c r="F3686" i="26"/>
  <c r="G3686" i="26"/>
  <c r="H3686" i="26"/>
  <c r="I3686" i="26"/>
  <c r="J3686" i="26"/>
  <c r="E3687" i="26"/>
  <c r="E3688" i="26"/>
  <c r="E3689" i="26"/>
  <c r="E3690" i="26"/>
  <c r="G3690" i="26"/>
  <c r="H3690" i="26"/>
  <c r="K3690" i="26"/>
  <c r="A3693" i="26"/>
  <c r="AF3693" i="26"/>
  <c r="A3696" i="26"/>
  <c r="B3697" i="26"/>
  <c r="C3697" i="26"/>
  <c r="D3697" i="26"/>
  <c r="E3697" i="26"/>
  <c r="Q3697" i="26"/>
  <c r="R3697" i="26"/>
  <c r="J3701" i="26" s="1"/>
  <c r="S3697" i="26"/>
  <c r="T3697" i="26"/>
  <c r="J3702" i="26" s="1"/>
  <c r="U3697" i="26"/>
  <c r="V3697" i="26"/>
  <c r="C3698" i="26"/>
  <c r="F3699" i="26"/>
  <c r="G3699" i="26"/>
  <c r="H3699" i="26"/>
  <c r="I3699" i="26"/>
  <c r="J3699" i="26"/>
  <c r="F3700" i="26"/>
  <c r="G3700" i="26"/>
  <c r="H3700" i="26"/>
  <c r="I3700" i="26"/>
  <c r="J3700" i="26"/>
  <c r="E3701" i="26"/>
  <c r="E3702" i="26"/>
  <c r="E3703" i="26"/>
  <c r="G3703" i="26"/>
  <c r="H3703" i="26"/>
  <c r="K3703" i="26"/>
  <c r="A3706" i="26"/>
  <c r="A3709" i="26"/>
  <c r="B3710" i="26"/>
  <c r="C3710" i="26"/>
  <c r="D3710" i="26"/>
  <c r="E3710" i="26"/>
  <c r="Q3710" i="26"/>
  <c r="R3710" i="26"/>
  <c r="J3715" i="26" s="1"/>
  <c r="S3710" i="26"/>
  <c r="T3710" i="26"/>
  <c r="J3716" i="26" s="1"/>
  <c r="U3710" i="26"/>
  <c r="V3710" i="26"/>
  <c r="J3717" i="26" s="1"/>
  <c r="C3711" i="26"/>
  <c r="F3712" i="26"/>
  <c r="G3712" i="26"/>
  <c r="H3712" i="26"/>
  <c r="I3712" i="26"/>
  <c r="J3712" i="26"/>
  <c r="F3713" i="26"/>
  <c r="G3713" i="26"/>
  <c r="H3713" i="26"/>
  <c r="I3713" i="26"/>
  <c r="J3713" i="26"/>
  <c r="F3714" i="26"/>
  <c r="G3714" i="26"/>
  <c r="H3714" i="26"/>
  <c r="I3714" i="26"/>
  <c r="J3714" i="26"/>
  <c r="E3715" i="26"/>
  <c r="E3716" i="26"/>
  <c r="E3717" i="26"/>
  <c r="E3718" i="26"/>
  <c r="G3718" i="26"/>
  <c r="H3718" i="26"/>
  <c r="K3718" i="26"/>
  <c r="B3720" i="26"/>
  <c r="C3720" i="26"/>
  <c r="D3720" i="26"/>
  <c r="E3720" i="26"/>
  <c r="Q3720" i="26"/>
  <c r="R3720" i="26"/>
  <c r="J3725" i="26" s="1"/>
  <c r="S3720" i="26"/>
  <c r="T3720" i="26"/>
  <c r="J3726" i="26" s="1"/>
  <c r="U3720" i="26"/>
  <c r="V3720" i="26"/>
  <c r="J3727" i="26" s="1"/>
  <c r="C3721" i="26"/>
  <c r="F3722" i="26"/>
  <c r="G3722" i="26"/>
  <c r="H3722" i="26"/>
  <c r="I3722" i="26"/>
  <c r="J3722" i="26"/>
  <c r="F3723" i="26"/>
  <c r="G3723" i="26"/>
  <c r="H3723" i="26"/>
  <c r="I3723" i="26"/>
  <c r="J3723" i="26"/>
  <c r="F3724" i="26"/>
  <c r="G3724" i="26"/>
  <c r="H3724" i="26"/>
  <c r="I3724" i="26"/>
  <c r="J3724" i="26"/>
  <c r="E3725" i="26"/>
  <c r="E3726" i="26"/>
  <c r="E3727" i="26"/>
  <c r="E3728" i="26"/>
  <c r="G3728" i="26"/>
  <c r="H3728" i="26"/>
  <c r="K3728" i="26"/>
  <c r="B3730" i="26"/>
  <c r="C3730" i="26"/>
  <c r="D3730" i="26"/>
  <c r="E3730" i="26"/>
  <c r="Q3730" i="26"/>
  <c r="R3730" i="26"/>
  <c r="J3734" i="26" s="1"/>
  <c r="S3730" i="26"/>
  <c r="T3730" i="26"/>
  <c r="J3735" i="26" s="1"/>
  <c r="U3730" i="26"/>
  <c r="V3730" i="26"/>
  <c r="C3731" i="26"/>
  <c r="F3732" i="26"/>
  <c r="G3732" i="26"/>
  <c r="H3732" i="26"/>
  <c r="I3732" i="26"/>
  <c r="J3732" i="26"/>
  <c r="F3733" i="26"/>
  <c r="G3733" i="26"/>
  <c r="H3733" i="26"/>
  <c r="I3733" i="26"/>
  <c r="J3733" i="26"/>
  <c r="E3734" i="26"/>
  <c r="E3735" i="26"/>
  <c r="E3736" i="26"/>
  <c r="G3736" i="26"/>
  <c r="H3736" i="26"/>
  <c r="K3736" i="26"/>
  <c r="A3739" i="26"/>
  <c r="A3742" i="26"/>
  <c r="A3745" i="26"/>
  <c r="B3746" i="26"/>
  <c r="C3746" i="26"/>
  <c r="D3746" i="26"/>
  <c r="E3746" i="26"/>
  <c r="Q3746" i="26"/>
  <c r="R3746" i="26"/>
  <c r="J3751" i="26" s="1"/>
  <c r="S3746" i="26"/>
  <c r="T3746" i="26"/>
  <c r="J3752" i="26" s="1"/>
  <c r="U3746" i="26"/>
  <c r="V3746" i="26"/>
  <c r="J3753" i="26" s="1"/>
  <c r="F3747" i="26"/>
  <c r="G3747" i="26"/>
  <c r="H3747" i="26"/>
  <c r="I3747" i="26"/>
  <c r="J3747" i="26"/>
  <c r="F3748" i="26"/>
  <c r="G3748" i="26"/>
  <c r="H3748" i="26"/>
  <c r="I3748" i="26"/>
  <c r="J3748" i="26"/>
  <c r="F3749" i="26"/>
  <c r="G3749" i="26"/>
  <c r="H3749" i="26"/>
  <c r="I3749" i="26"/>
  <c r="J3749" i="26"/>
  <c r="F3750" i="26"/>
  <c r="G3750" i="26"/>
  <c r="H3750" i="26"/>
  <c r="I3750" i="26"/>
  <c r="J3750" i="26"/>
  <c r="E3751" i="26"/>
  <c r="E3752" i="26"/>
  <c r="E3753" i="26"/>
  <c r="E3754" i="26"/>
  <c r="G3754" i="26"/>
  <c r="H3754" i="26"/>
  <c r="K3754" i="26"/>
  <c r="B3756" i="26"/>
  <c r="C3756" i="26"/>
  <c r="D3756" i="26"/>
  <c r="E3756" i="26"/>
  <c r="Q3756" i="26"/>
  <c r="R3756" i="26"/>
  <c r="J3761" i="26" s="1"/>
  <c r="S3756" i="26"/>
  <c r="T3756" i="26"/>
  <c r="J3762" i="26" s="1"/>
  <c r="U3756" i="26"/>
  <c r="V3756" i="26"/>
  <c r="J3763" i="26" s="1"/>
  <c r="F3757" i="26"/>
  <c r="G3757" i="26"/>
  <c r="H3757" i="26"/>
  <c r="I3757" i="26"/>
  <c r="J3757" i="26"/>
  <c r="F3758" i="26"/>
  <c r="G3758" i="26"/>
  <c r="H3758" i="26"/>
  <c r="I3758" i="26"/>
  <c r="J3758" i="26"/>
  <c r="F3759" i="26"/>
  <c r="G3759" i="26"/>
  <c r="H3759" i="26"/>
  <c r="I3759" i="26"/>
  <c r="J3759" i="26"/>
  <c r="F3760" i="26"/>
  <c r="G3760" i="26"/>
  <c r="H3760" i="26"/>
  <c r="I3760" i="26"/>
  <c r="J3760" i="26"/>
  <c r="E3761" i="26"/>
  <c r="E3762" i="26"/>
  <c r="E3763" i="26"/>
  <c r="E3764" i="26"/>
  <c r="G3764" i="26"/>
  <c r="H3764" i="26"/>
  <c r="K3764" i="26"/>
  <c r="B3766" i="26"/>
  <c r="C3766" i="26"/>
  <c r="D3766" i="26"/>
  <c r="E3766" i="26"/>
  <c r="Q3766" i="26"/>
  <c r="R3766" i="26"/>
  <c r="J3769" i="26" s="1"/>
  <c r="S3766" i="26"/>
  <c r="T3766" i="26"/>
  <c r="J3770" i="26" s="1"/>
  <c r="U3766" i="26"/>
  <c r="V3766" i="26"/>
  <c r="F3767" i="26"/>
  <c r="G3767" i="26"/>
  <c r="H3767" i="26"/>
  <c r="I3767" i="26"/>
  <c r="J3767" i="26"/>
  <c r="F3768" i="26"/>
  <c r="G3768" i="26"/>
  <c r="H3768" i="26"/>
  <c r="I3768" i="26"/>
  <c r="J3768" i="26"/>
  <c r="E3769" i="26"/>
  <c r="E3770" i="26"/>
  <c r="E3771" i="26"/>
  <c r="G3771" i="26"/>
  <c r="H3771" i="26"/>
  <c r="K3771" i="26"/>
  <c r="A3774" i="26"/>
  <c r="A3777" i="26"/>
  <c r="A3779" i="26"/>
  <c r="B3780" i="26"/>
  <c r="C3780" i="26"/>
  <c r="D3780" i="26"/>
  <c r="E3780" i="26"/>
  <c r="Q3780" i="26"/>
  <c r="R3780" i="26"/>
  <c r="J3785" i="26" s="1"/>
  <c r="S3780" i="26"/>
  <c r="T3780" i="26"/>
  <c r="J3786" i="26" s="1"/>
  <c r="U3780" i="26"/>
  <c r="V3780" i="26"/>
  <c r="J3787" i="26" s="1"/>
  <c r="F3781" i="26"/>
  <c r="G3781" i="26"/>
  <c r="H3781" i="26"/>
  <c r="I3781" i="26"/>
  <c r="J3781" i="26"/>
  <c r="F3782" i="26"/>
  <c r="G3782" i="26"/>
  <c r="H3782" i="26"/>
  <c r="I3782" i="26"/>
  <c r="J3782" i="26"/>
  <c r="F3783" i="26"/>
  <c r="G3783" i="26"/>
  <c r="H3783" i="26"/>
  <c r="I3783" i="26"/>
  <c r="J3783" i="26"/>
  <c r="F3784" i="26"/>
  <c r="G3784" i="26"/>
  <c r="H3784" i="26"/>
  <c r="I3784" i="26"/>
  <c r="J3784" i="26"/>
  <c r="E3785" i="26"/>
  <c r="E3786" i="26"/>
  <c r="E3787" i="26"/>
  <c r="E3788" i="26"/>
  <c r="G3788" i="26"/>
  <c r="H3788" i="26"/>
  <c r="K3788" i="26"/>
  <c r="B3790" i="26"/>
  <c r="C3790" i="26"/>
  <c r="D3790" i="26"/>
  <c r="E3790" i="26"/>
  <c r="Q3790" i="26"/>
  <c r="R3790" i="26"/>
  <c r="J3795" i="26" s="1"/>
  <c r="S3790" i="26"/>
  <c r="T3790" i="26"/>
  <c r="J3796" i="26" s="1"/>
  <c r="U3790" i="26"/>
  <c r="V3790" i="26"/>
  <c r="J3797" i="26" s="1"/>
  <c r="F3791" i="26"/>
  <c r="G3791" i="26"/>
  <c r="H3791" i="26"/>
  <c r="I3791" i="26"/>
  <c r="J3791" i="26"/>
  <c r="F3792" i="26"/>
  <c r="G3792" i="26"/>
  <c r="H3792" i="26"/>
  <c r="I3792" i="26"/>
  <c r="J3792" i="26"/>
  <c r="F3793" i="26"/>
  <c r="G3793" i="26"/>
  <c r="H3793" i="26"/>
  <c r="I3793" i="26"/>
  <c r="J3793" i="26"/>
  <c r="F3794" i="26"/>
  <c r="G3794" i="26"/>
  <c r="H3794" i="26"/>
  <c r="I3794" i="26"/>
  <c r="J3794" i="26"/>
  <c r="E3795" i="26"/>
  <c r="E3796" i="26"/>
  <c r="E3797" i="26"/>
  <c r="E3798" i="26"/>
  <c r="G3798" i="26"/>
  <c r="H3798" i="26"/>
  <c r="K3798" i="26"/>
  <c r="A3801" i="26"/>
  <c r="A3804" i="26"/>
  <c r="B3805" i="26"/>
  <c r="C3805" i="26"/>
  <c r="D3805" i="26"/>
  <c r="E3805" i="26"/>
  <c r="Q3805" i="26"/>
  <c r="R3805" i="26"/>
  <c r="J3810" i="26" s="1"/>
  <c r="S3805" i="26"/>
  <c r="T3805" i="26"/>
  <c r="J3811" i="26" s="1"/>
  <c r="U3805" i="26"/>
  <c r="V3805" i="26"/>
  <c r="J3812" i="26" s="1"/>
  <c r="F3806" i="26"/>
  <c r="G3806" i="26"/>
  <c r="H3806" i="26"/>
  <c r="I3806" i="26"/>
  <c r="J3806" i="26"/>
  <c r="F3807" i="26"/>
  <c r="G3807" i="26"/>
  <c r="H3807" i="26"/>
  <c r="I3807" i="26"/>
  <c r="J3807" i="26"/>
  <c r="F3808" i="26"/>
  <c r="G3808" i="26"/>
  <c r="H3808" i="26"/>
  <c r="I3808" i="26"/>
  <c r="J3808" i="26"/>
  <c r="F3809" i="26"/>
  <c r="G3809" i="26"/>
  <c r="H3809" i="26"/>
  <c r="I3809" i="26"/>
  <c r="J3809" i="26"/>
  <c r="E3810" i="26"/>
  <c r="E3811" i="26"/>
  <c r="E3812" i="26"/>
  <c r="E3813" i="26"/>
  <c r="G3813" i="26"/>
  <c r="H3813" i="26"/>
  <c r="K3813" i="26"/>
  <c r="B3815" i="26"/>
  <c r="C3815" i="26"/>
  <c r="D3815" i="26"/>
  <c r="E3815" i="26"/>
  <c r="Q3815" i="26"/>
  <c r="R3815" i="26"/>
  <c r="J3820" i="26" s="1"/>
  <c r="S3815" i="26"/>
  <c r="T3815" i="26"/>
  <c r="J3821" i="26" s="1"/>
  <c r="U3815" i="26"/>
  <c r="V3815" i="26"/>
  <c r="J3822" i="26" s="1"/>
  <c r="F3816" i="26"/>
  <c r="G3816" i="26"/>
  <c r="H3816" i="26"/>
  <c r="I3816" i="26"/>
  <c r="J3816" i="26"/>
  <c r="F3817" i="26"/>
  <c r="G3817" i="26"/>
  <c r="H3817" i="26"/>
  <c r="I3817" i="26"/>
  <c r="J3817" i="26"/>
  <c r="F3818" i="26"/>
  <c r="G3818" i="26"/>
  <c r="H3818" i="26"/>
  <c r="I3818" i="26"/>
  <c r="J3818" i="26"/>
  <c r="F3819" i="26"/>
  <c r="G3819" i="26"/>
  <c r="H3819" i="26"/>
  <c r="I3819" i="26"/>
  <c r="J3819" i="26"/>
  <c r="E3820" i="26"/>
  <c r="E3821" i="26"/>
  <c r="E3822" i="26"/>
  <c r="E3823" i="26"/>
  <c r="G3823" i="26"/>
  <c r="H3823" i="26"/>
  <c r="K3823" i="26"/>
  <c r="A3826" i="26"/>
  <c r="A3829" i="26"/>
  <c r="B3830" i="26"/>
  <c r="C3830" i="26"/>
  <c r="D3830" i="26"/>
  <c r="E3830" i="26"/>
  <c r="Q3830" i="26"/>
  <c r="R3830" i="26"/>
  <c r="J3835" i="26" s="1"/>
  <c r="S3830" i="26"/>
  <c r="T3830" i="26"/>
  <c r="J3836" i="26" s="1"/>
  <c r="U3830" i="26"/>
  <c r="V3830" i="26"/>
  <c r="J3837" i="26" s="1"/>
  <c r="F3831" i="26"/>
  <c r="G3831" i="26"/>
  <c r="H3831" i="26"/>
  <c r="I3831" i="26"/>
  <c r="J3831" i="26"/>
  <c r="F3832" i="26"/>
  <c r="G3832" i="26"/>
  <c r="H3832" i="26"/>
  <c r="I3832" i="26"/>
  <c r="J3832" i="26"/>
  <c r="F3833" i="26"/>
  <c r="G3833" i="26"/>
  <c r="H3833" i="26"/>
  <c r="I3833" i="26"/>
  <c r="J3833" i="26"/>
  <c r="F3834" i="26"/>
  <c r="G3834" i="26"/>
  <c r="H3834" i="26"/>
  <c r="I3834" i="26"/>
  <c r="J3834" i="26"/>
  <c r="E3835" i="26"/>
  <c r="E3836" i="26"/>
  <c r="E3837" i="26"/>
  <c r="E3838" i="26"/>
  <c r="G3838" i="26"/>
  <c r="H3838" i="26"/>
  <c r="K3838" i="26"/>
  <c r="B3840" i="26"/>
  <c r="C3840" i="26"/>
  <c r="D3840" i="26"/>
  <c r="E3840" i="26"/>
  <c r="Q3840" i="26"/>
  <c r="R3840" i="26"/>
  <c r="J3845" i="26" s="1"/>
  <c r="S3840" i="26"/>
  <c r="T3840" i="26"/>
  <c r="J3846" i="26" s="1"/>
  <c r="U3840" i="26"/>
  <c r="V3840" i="26"/>
  <c r="J3847" i="26" s="1"/>
  <c r="F3841" i="26"/>
  <c r="G3841" i="26"/>
  <c r="H3841" i="26"/>
  <c r="I3841" i="26"/>
  <c r="J3841" i="26"/>
  <c r="F3842" i="26"/>
  <c r="G3842" i="26"/>
  <c r="H3842" i="26"/>
  <c r="I3842" i="26"/>
  <c r="J3842" i="26"/>
  <c r="F3843" i="26"/>
  <c r="G3843" i="26"/>
  <c r="H3843" i="26"/>
  <c r="I3843" i="26"/>
  <c r="J3843" i="26"/>
  <c r="F3844" i="26"/>
  <c r="G3844" i="26"/>
  <c r="H3844" i="26"/>
  <c r="I3844" i="26"/>
  <c r="J3844" i="26"/>
  <c r="E3845" i="26"/>
  <c r="E3846" i="26"/>
  <c r="E3847" i="26"/>
  <c r="E3848" i="26"/>
  <c r="G3848" i="26"/>
  <c r="H3848" i="26"/>
  <c r="K3848" i="26"/>
  <c r="A3851" i="26"/>
  <c r="A3854" i="26"/>
  <c r="B3855" i="26"/>
  <c r="C3855" i="26"/>
  <c r="D3855" i="26"/>
  <c r="E3855" i="26"/>
  <c r="Q3855" i="26"/>
  <c r="R3855" i="26"/>
  <c r="J3858" i="26" s="1"/>
  <c r="S3855" i="26"/>
  <c r="T3855" i="26"/>
  <c r="J3859" i="26" s="1"/>
  <c r="U3855" i="26"/>
  <c r="V3855" i="26"/>
  <c r="F3856" i="26"/>
  <c r="G3856" i="26"/>
  <c r="H3856" i="26"/>
  <c r="I3856" i="26"/>
  <c r="J3856" i="26"/>
  <c r="F3857" i="26"/>
  <c r="G3857" i="26"/>
  <c r="H3857" i="26"/>
  <c r="I3857" i="26"/>
  <c r="J3857" i="26"/>
  <c r="E3858" i="26"/>
  <c r="E3859" i="26"/>
  <c r="E3860" i="26"/>
  <c r="G3860" i="26"/>
  <c r="H3860" i="26"/>
  <c r="K3860" i="26"/>
  <c r="A3863" i="26"/>
  <c r="A3866" i="26"/>
  <c r="B3867" i="26"/>
  <c r="C3867" i="26"/>
  <c r="D3867" i="26"/>
  <c r="E3867" i="26"/>
  <c r="Q3867" i="26"/>
  <c r="R3867" i="26"/>
  <c r="J3869" i="26" s="1"/>
  <c r="S3867" i="26"/>
  <c r="T3867" i="26"/>
  <c r="J3870" i="26" s="1"/>
  <c r="U3867" i="26"/>
  <c r="V3867" i="26"/>
  <c r="F3868" i="26"/>
  <c r="G3868" i="26"/>
  <c r="H3868" i="26"/>
  <c r="I3868" i="26"/>
  <c r="J3868" i="26"/>
  <c r="E3869" i="26"/>
  <c r="E3870" i="26"/>
  <c r="E3871" i="26"/>
  <c r="G3871" i="26"/>
  <c r="H3871" i="26"/>
  <c r="K3871" i="26"/>
  <c r="A3874" i="26"/>
  <c r="A3877" i="26"/>
  <c r="B3878" i="26"/>
  <c r="C3878" i="26"/>
  <c r="D3878" i="26"/>
  <c r="E3878" i="26"/>
  <c r="Q3878" i="26"/>
  <c r="R3878" i="26"/>
  <c r="J3881" i="26" s="1"/>
  <c r="S3878" i="26"/>
  <c r="T3878" i="26"/>
  <c r="J3882" i="26" s="1"/>
  <c r="U3878" i="26"/>
  <c r="V3878" i="26"/>
  <c r="F3879" i="26"/>
  <c r="G3879" i="26"/>
  <c r="H3879" i="26"/>
  <c r="I3879" i="26"/>
  <c r="J3879" i="26"/>
  <c r="F3880" i="26"/>
  <c r="G3880" i="26"/>
  <c r="H3880" i="26"/>
  <c r="I3880" i="26"/>
  <c r="J3880" i="26"/>
  <c r="E3881" i="26"/>
  <c r="E3882" i="26"/>
  <c r="E3883" i="26"/>
  <c r="G3883" i="26"/>
  <c r="H3883" i="26"/>
  <c r="K3883" i="26"/>
  <c r="A3886" i="26"/>
  <c r="A3889" i="26"/>
  <c r="B3890" i="26"/>
  <c r="C3890" i="26"/>
  <c r="D3890" i="26"/>
  <c r="E3890" i="26"/>
  <c r="Q3890" i="26"/>
  <c r="R3890" i="26"/>
  <c r="J3893" i="26" s="1"/>
  <c r="S3890" i="26"/>
  <c r="T3890" i="26"/>
  <c r="J3894" i="26" s="1"/>
  <c r="U3890" i="26"/>
  <c r="V3890" i="26"/>
  <c r="F3891" i="26"/>
  <c r="G3891" i="26"/>
  <c r="H3891" i="26"/>
  <c r="I3891" i="26"/>
  <c r="J3891" i="26"/>
  <c r="F3892" i="26"/>
  <c r="G3892" i="26"/>
  <c r="H3892" i="26"/>
  <c r="I3892" i="26"/>
  <c r="J3892" i="26"/>
  <c r="E3893" i="26"/>
  <c r="E3894" i="26"/>
  <c r="E3895" i="26"/>
  <c r="G3895" i="26"/>
  <c r="H3895" i="26"/>
  <c r="K3895" i="26"/>
  <c r="A3898" i="26"/>
  <c r="A3901" i="26"/>
  <c r="B3902" i="26"/>
  <c r="C3902" i="26"/>
  <c r="D3902" i="26"/>
  <c r="E3902" i="26"/>
  <c r="Q3902" i="26"/>
  <c r="R3902" i="26"/>
  <c r="J3904" i="26" s="1"/>
  <c r="S3902" i="26"/>
  <c r="T3902" i="26"/>
  <c r="J3905" i="26" s="1"/>
  <c r="U3902" i="26"/>
  <c r="V3902" i="26"/>
  <c r="F3903" i="26"/>
  <c r="G3903" i="26"/>
  <c r="H3903" i="26"/>
  <c r="I3903" i="26"/>
  <c r="J3903" i="26"/>
  <c r="E3904" i="26"/>
  <c r="E3905" i="26"/>
  <c r="E3906" i="26"/>
  <c r="G3906" i="26"/>
  <c r="H3906" i="26"/>
  <c r="K3906" i="26"/>
  <c r="A3909" i="26"/>
  <c r="A3912" i="26"/>
  <c r="A3915" i="26"/>
  <c r="B3916" i="26"/>
  <c r="C3916" i="26"/>
  <c r="D3916" i="26"/>
  <c r="E3916" i="26"/>
  <c r="Q3916" i="26"/>
  <c r="R3916" i="26"/>
  <c r="J3921" i="26" s="1"/>
  <c r="S3916" i="26"/>
  <c r="T3916" i="26"/>
  <c r="J3922" i="26" s="1"/>
  <c r="U3916" i="26"/>
  <c r="V3916" i="26"/>
  <c r="J3923" i="26" s="1"/>
  <c r="F3917" i="26"/>
  <c r="G3917" i="26"/>
  <c r="H3917" i="26"/>
  <c r="I3917" i="26"/>
  <c r="J3917" i="26"/>
  <c r="F3918" i="26"/>
  <c r="G3918" i="26"/>
  <c r="H3918" i="26"/>
  <c r="I3918" i="26"/>
  <c r="J3918" i="26"/>
  <c r="F3919" i="26"/>
  <c r="G3919" i="26"/>
  <c r="H3919" i="26"/>
  <c r="I3919" i="26"/>
  <c r="J3919" i="26"/>
  <c r="F3920" i="26"/>
  <c r="G3920" i="26"/>
  <c r="H3920" i="26"/>
  <c r="I3920" i="26"/>
  <c r="J3920" i="26"/>
  <c r="E3921" i="26"/>
  <c r="E3922" i="26"/>
  <c r="E3923" i="26"/>
  <c r="E3924" i="26"/>
  <c r="G3924" i="26"/>
  <c r="H3924" i="26"/>
  <c r="K3924" i="26"/>
  <c r="A3927" i="26"/>
  <c r="A3930" i="26"/>
  <c r="B3931" i="26"/>
  <c r="C3931" i="26"/>
  <c r="D3931" i="26"/>
  <c r="E3931" i="26"/>
  <c r="Q3931" i="26"/>
  <c r="R3931" i="26"/>
  <c r="J3937" i="26" s="1"/>
  <c r="S3931" i="26"/>
  <c r="T3931" i="26"/>
  <c r="J3938" i="26" s="1"/>
  <c r="U3931" i="26"/>
  <c r="V3931" i="26"/>
  <c r="J3939" i="26" s="1"/>
  <c r="C3932" i="26"/>
  <c r="F3933" i="26"/>
  <c r="G3933" i="26"/>
  <c r="H3933" i="26"/>
  <c r="I3933" i="26"/>
  <c r="J3933" i="26"/>
  <c r="F3934" i="26"/>
  <c r="G3934" i="26"/>
  <c r="H3934" i="26"/>
  <c r="I3934" i="26"/>
  <c r="J3934" i="26"/>
  <c r="F3935" i="26"/>
  <c r="G3935" i="26"/>
  <c r="H3935" i="26"/>
  <c r="I3935" i="26"/>
  <c r="J3935" i="26"/>
  <c r="F3936" i="26"/>
  <c r="G3936" i="26"/>
  <c r="H3936" i="26"/>
  <c r="I3936" i="26"/>
  <c r="J3936" i="26"/>
  <c r="E3937" i="26"/>
  <c r="E3938" i="26"/>
  <c r="E3939" i="26"/>
  <c r="E3940" i="26"/>
  <c r="G3940" i="26"/>
  <c r="H3940" i="26"/>
  <c r="K3940" i="26"/>
  <c r="B3942" i="26"/>
  <c r="C3942" i="26"/>
  <c r="D3942" i="26"/>
  <c r="E3942" i="26"/>
  <c r="Q3942" i="26"/>
  <c r="R3942" i="26"/>
  <c r="J3948" i="26" s="1"/>
  <c r="S3942" i="26"/>
  <c r="T3942" i="26"/>
  <c r="J3949" i="26" s="1"/>
  <c r="U3942" i="26"/>
  <c r="V3942" i="26"/>
  <c r="J3950" i="26" s="1"/>
  <c r="C3943" i="26"/>
  <c r="F3944" i="26"/>
  <c r="G3944" i="26"/>
  <c r="H3944" i="26"/>
  <c r="I3944" i="26"/>
  <c r="J3944" i="26"/>
  <c r="F3945" i="26"/>
  <c r="G3945" i="26"/>
  <c r="H3945" i="26"/>
  <c r="I3945" i="26"/>
  <c r="J3945" i="26"/>
  <c r="F3946" i="26"/>
  <c r="G3946" i="26"/>
  <c r="H3946" i="26"/>
  <c r="I3946" i="26"/>
  <c r="J3946" i="26"/>
  <c r="F3947" i="26"/>
  <c r="G3947" i="26"/>
  <c r="H3947" i="26"/>
  <c r="I3947" i="26"/>
  <c r="J3947" i="26"/>
  <c r="E3948" i="26"/>
  <c r="E3949" i="26"/>
  <c r="E3950" i="26"/>
  <c r="E3951" i="26"/>
  <c r="G3951" i="26"/>
  <c r="H3951" i="26"/>
  <c r="K3951" i="26"/>
  <c r="A3954" i="26"/>
  <c r="A3957" i="26"/>
  <c r="AF3960" i="26"/>
  <c r="C3971" i="26"/>
  <c r="H3971" i="26"/>
  <c r="C3974" i="26"/>
  <c r="H3974" i="26"/>
  <c r="I792" i="26" l="1"/>
  <c r="P792" i="26" s="1"/>
  <c r="I1554" i="26"/>
  <c r="P1554" i="26" s="1"/>
  <c r="I1176" i="26"/>
  <c r="K1176" i="26" s="1"/>
  <c r="I1109" i="26"/>
  <c r="K1109" i="26" s="1"/>
  <c r="I2669" i="26"/>
  <c r="K2669" i="26" s="1"/>
  <c r="I1445" i="26"/>
  <c r="P1445" i="26" s="1"/>
  <c r="I1534" i="26"/>
  <c r="K1534" i="26" s="1"/>
  <c r="I717" i="26"/>
  <c r="P717" i="26" s="1"/>
  <c r="I251" i="26"/>
  <c r="K251" i="26" s="1"/>
  <c r="I81" i="26"/>
  <c r="K81" i="26" s="1"/>
  <c r="I3737" i="26"/>
  <c r="K3737" i="26" s="1"/>
  <c r="I2190" i="26"/>
  <c r="P2190" i="26" s="1"/>
  <c r="I2116" i="26"/>
  <c r="P2116" i="26" s="1"/>
  <c r="I2118" i="26" s="1"/>
  <c r="I3293" i="26"/>
  <c r="K3293" i="26" s="1"/>
  <c r="I2621" i="26"/>
  <c r="K2621" i="26" s="1"/>
  <c r="I2335" i="26"/>
  <c r="K2335" i="26" s="1"/>
  <c r="I1922" i="26"/>
  <c r="P1922" i="26" s="1"/>
  <c r="I1610" i="26"/>
  <c r="K1610" i="26" s="1"/>
  <c r="I2971" i="26"/>
  <c r="P2971" i="26" s="1"/>
  <c r="I44" i="26"/>
  <c r="K44" i="26" s="1"/>
  <c r="I1165" i="26"/>
  <c r="K1165" i="26" s="1"/>
  <c r="I3534" i="26"/>
  <c r="K3534" i="26" s="1"/>
  <c r="I3149" i="26"/>
  <c r="P3149" i="26" s="1"/>
  <c r="I3151" i="26" s="1"/>
  <c r="I2609" i="26"/>
  <c r="K2609" i="26" s="1"/>
  <c r="I2286" i="26"/>
  <c r="P2286" i="26" s="1"/>
  <c r="I2288" i="26" s="1"/>
  <c r="I2238" i="26"/>
  <c r="P2238" i="26" s="1"/>
  <c r="I2240" i="26" s="1"/>
  <c r="I1915" i="26"/>
  <c r="K1915" i="26" s="1"/>
  <c r="I1900" i="26"/>
  <c r="K1900" i="26" s="1"/>
  <c r="I1772" i="26"/>
  <c r="K1772" i="26" s="1"/>
  <c r="I693" i="26"/>
  <c r="P693" i="26" s="1"/>
  <c r="I589" i="26"/>
  <c r="K589" i="26" s="1"/>
  <c r="I529" i="26"/>
  <c r="K529" i="26" s="1"/>
  <c r="I258" i="26"/>
  <c r="K258" i="26" s="1"/>
  <c r="I243" i="26"/>
  <c r="K243" i="26" s="1"/>
  <c r="I99" i="26"/>
  <c r="P99" i="26" s="1"/>
  <c r="I3342" i="26"/>
  <c r="K3342" i="26" s="1"/>
  <c r="I2424" i="26"/>
  <c r="P2424" i="26" s="1"/>
  <c r="I2426" i="26" s="1"/>
  <c r="I1685" i="26"/>
  <c r="K1685" i="26" s="1"/>
  <c r="I1225" i="26"/>
  <c r="K1225" i="26" s="1"/>
  <c r="I836" i="26"/>
  <c r="K836" i="26" s="1"/>
  <c r="I138" i="26"/>
  <c r="K138" i="26" s="1"/>
  <c r="I3512" i="26"/>
  <c r="P3512" i="26" s="1"/>
  <c r="I3514" i="26" s="1"/>
  <c r="I3814" i="26"/>
  <c r="P3814" i="26" s="1"/>
  <c r="I3896" i="26"/>
  <c r="K3896" i="26" s="1"/>
  <c r="I3164" i="26"/>
  <c r="K3164" i="26" s="1"/>
  <c r="I3050" i="26"/>
  <c r="K3050" i="26" s="1"/>
  <c r="I1852" i="26"/>
  <c r="P1852" i="26" s="1"/>
  <c r="I1578" i="26"/>
  <c r="K1578" i="26" s="1"/>
  <c r="I341" i="26"/>
  <c r="K341" i="26" s="1"/>
  <c r="I2993" i="26"/>
  <c r="K2993" i="26" s="1"/>
  <c r="I2657" i="26"/>
  <c r="K2657" i="26" s="1"/>
  <c r="I2250" i="26"/>
  <c r="P2250" i="26" s="1"/>
  <c r="I2252" i="26" s="1"/>
  <c r="I1032" i="26"/>
  <c r="K1032" i="26" s="1"/>
  <c r="I3216" i="26"/>
  <c r="K3216" i="26" s="1"/>
  <c r="I2787" i="26"/>
  <c r="K2787" i="26" s="1"/>
  <c r="I2274" i="26"/>
  <c r="P2274" i="26" s="1"/>
  <c r="I2276" i="26" s="1"/>
  <c r="I2226" i="26"/>
  <c r="K2226" i="26" s="1"/>
  <c r="I2013" i="26"/>
  <c r="K2013" i="26" s="1"/>
  <c r="I1463" i="26"/>
  <c r="P1463" i="26" s="1"/>
  <c r="I700" i="26"/>
  <c r="K700" i="26" s="1"/>
  <c r="I597" i="26"/>
  <c r="K597" i="26" s="1"/>
  <c r="I563" i="26"/>
  <c r="K563" i="26" s="1"/>
  <c r="I549" i="26"/>
  <c r="K549" i="26" s="1"/>
  <c r="I120" i="26"/>
  <c r="K120" i="26" s="1"/>
  <c r="I106" i="26"/>
  <c r="K106" i="26" s="1"/>
  <c r="I1941" i="26"/>
  <c r="K1941" i="26" s="1"/>
  <c r="I768" i="26"/>
  <c r="K768" i="26" s="1"/>
  <c r="I423" i="26"/>
  <c r="K423" i="26" s="1"/>
  <c r="I3599" i="26"/>
  <c r="P3599" i="26" s="1"/>
  <c r="I3315" i="26"/>
  <c r="K3315" i="26" s="1"/>
  <c r="I3062" i="26"/>
  <c r="K3062" i="26" s="1"/>
  <c r="I2809" i="26"/>
  <c r="K2809" i="26" s="1"/>
  <c r="I2150" i="26"/>
  <c r="K2150" i="26" s="1"/>
  <c r="I1522" i="26"/>
  <c r="P1522" i="26" s="1"/>
  <c r="I1395" i="26"/>
  <c r="K1395" i="26" s="1"/>
  <c r="I611" i="26"/>
  <c r="K611" i="26" s="1"/>
  <c r="I382" i="26"/>
  <c r="K382" i="26" s="1"/>
  <c r="I222" i="26"/>
  <c r="P222" i="26" s="1"/>
  <c r="I194" i="26"/>
  <c r="K194" i="26" s="1"/>
  <c r="I3115" i="26"/>
  <c r="P3115" i="26" s="1"/>
  <c r="I480" i="26"/>
  <c r="K480" i="26" s="1"/>
  <c r="I2298" i="26"/>
  <c r="P2298" i="26" s="1"/>
  <c r="I2300" i="26" s="1"/>
  <c r="I2036" i="26"/>
  <c r="K2036" i="26" s="1"/>
  <c r="I375" i="26"/>
  <c r="K375" i="26" s="1"/>
  <c r="I3839" i="26"/>
  <c r="P3839" i="26" s="1"/>
  <c r="I3772" i="26"/>
  <c r="K3772" i="26" s="1"/>
  <c r="I2818" i="26"/>
  <c r="K2818" i="26" s="1"/>
  <c r="I2470" i="26"/>
  <c r="P2470" i="26" s="1"/>
  <c r="I1881" i="26"/>
  <c r="K1881" i="26" s="1"/>
  <c r="I1102" i="26"/>
  <c r="K1102" i="26" s="1"/>
  <c r="I926" i="26"/>
  <c r="K926" i="26" s="1"/>
  <c r="I907" i="26"/>
  <c r="P907" i="26" s="1"/>
  <c r="I2360" i="26"/>
  <c r="K2360" i="26" s="1"/>
  <c r="I1727" i="26"/>
  <c r="P1727" i="26" s="1"/>
  <c r="I1456" i="26"/>
  <c r="K1456" i="26" s="1"/>
  <c r="I2981" i="26"/>
  <c r="K2981" i="26" s="1"/>
  <c r="I1598" i="26"/>
  <c r="K1598" i="26" s="1"/>
  <c r="I3428" i="26"/>
  <c r="P3428" i="26" s="1"/>
  <c r="I2874" i="26"/>
  <c r="K2874" i="26" s="1"/>
  <c r="I2180" i="26"/>
  <c r="K2180" i="26" s="1"/>
  <c r="I1963" i="26"/>
  <c r="I3609" i="26"/>
  <c r="K3609" i="26" s="1"/>
  <c r="I3527" i="26"/>
  <c r="K3527" i="26" s="1"/>
  <c r="I2515" i="26"/>
  <c r="K2515" i="26" s="1"/>
  <c r="I1874" i="26"/>
  <c r="K1874" i="26" s="1"/>
  <c r="I3925" i="26"/>
  <c r="K3925" i="26" s="1"/>
  <c r="I3665" i="26"/>
  <c r="P3665" i="26" s="1"/>
  <c r="I3590" i="26"/>
  <c r="K3590" i="26" s="1"/>
  <c r="I3453" i="26"/>
  <c r="K3453" i="26" s="1"/>
  <c r="I3179" i="26"/>
  <c r="K3179" i="26" s="1"/>
  <c r="I2802" i="26"/>
  <c r="K2802" i="26" s="1"/>
  <c r="I2645" i="26"/>
  <c r="K2645" i="26" s="1"/>
  <c r="I1307" i="26"/>
  <c r="I3824" i="26"/>
  <c r="K3824" i="26" s="1"/>
  <c r="I2946" i="26"/>
  <c r="P2946" i="26" s="1"/>
  <c r="I2597" i="26"/>
  <c r="K2597" i="26" s="1"/>
  <c r="I2214" i="26"/>
  <c r="K2214" i="26" s="1"/>
  <c r="I1079" i="26"/>
  <c r="P1079" i="26" s="1"/>
  <c r="I3789" i="26"/>
  <c r="K3789" i="26" s="1"/>
  <c r="I2931" i="26"/>
  <c r="P2931" i="26" s="1"/>
  <c r="I1804" i="26"/>
  <c r="K1804" i="26" s="1"/>
  <c r="I1348" i="26"/>
  <c r="K1348" i="26" s="1"/>
  <c r="I744" i="26"/>
  <c r="P744" i="26" s="1"/>
  <c r="I3861" i="26"/>
  <c r="P3861" i="26" s="1"/>
  <c r="I3863" i="26" s="1"/>
  <c r="I3403" i="26"/>
  <c r="K3403" i="26" s="1"/>
  <c r="I3137" i="26"/>
  <c r="K3137" i="26" s="1"/>
  <c r="I2547" i="26"/>
  <c r="K2547" i="26" s="1"/>
  <c r="I2262" i="26"/>
  <c r="K2262" i="26" s="1"/>
  <c r="I1931" i="26"/>
  <c r="K1931" i="26" s="1"/>
  <c r="I1675" i="26"/>
  <c r="K1675" i="26" s="1"/>
  <c r="I1625" i="26"/>
  <c r="K1625" i="26" s="1"/>
  <c r="I1544" i="26"/>
  <c r="K1544" i="26" s="1"/>
  <c r="I1477" i="26"/>
  <c r="K1477" i="26" s="1"/>
  <c r="I1438" i="26"/>
  <c r="K1438" i="26" s="1"/>
  <c r="I1259" i="26"/>
  <c r="K1259" i="26" s="1"/>
  <c r="I1244" i="26"/>
  <c r="K1244" i="26" s="1"/>
  <c r="I966" i="26"/>
  <c r="I625" i="26"/>
  <c r="I437" i="26"/>
  <c r="P437" i="26" s="1"/>
  <c r="I409" i="26"/>
  <c r="K409" i="26" s="1"/>
  <c r="I324" i="26"/>
  <c r="P324" i="26" s="1"/>
  <c r="I179" i="26"/>
  <c r="P179" i="26" s="1"/>
  <c r="I173" i="26"/>
  <c r="K173" i="26" s="1"/>
  <c r="I160" i="26"/>
  <c r="P160" i="26" s="1"/>
  <c r="I2562" i="26"/>
  <c r="K2562" i="26" s="1"/>
  <c r="I2451" i="26"/>
  <c r="K2451" i="26" s="1"/>
  <c r="I2087" i="26"/>
  <c r="K2087" i="26" s="1"/>
  <c r="I886" i="26"/>
  <c r="K886" i="26" s="1"/>
  <c r="I146" i="26"/>
  <c r="P146" i="26" s="1"/>
  <c r="I3884" i="26"/>
  <c r="P3884" i="26" s="1"/>
  <c r="I3886" i="26" s="1"/>
  <c r="I3872" i="26"/>
  <c r="P3872" i="26" s="1"/>
  <c r="I3874" i="26" s="1"/>
  <c r="I3631" i="26"/>
  <c r="K3631" i="26" s="1"/>
  <c r="I3561" i="26"/>
  <c r="P3561" i="26" s="1"/>
  <c r="I3550" i="26"/>
  <c r="P3550" i="26" s="1"/>
  <c r="I3497" i="26"/>
  <c r="K3497" i="26" s="1"/>
  <c r="I3463" i="26"/>
  <c r="P3463" i="26" s="1"/>
  <c r="I3371" i="26"/>
  <c r="P3371" i="26" s="1"/>
  <c r="I3364" i="26"/>
  <c r="K3364" i="26" s="1"/>
  <c r="I3186" i="26"/>
  <c r="P3186" i="26" s="1"/>
  <c r="I3088" i="26"/>
  <c r="P3088" i="26" s="1"/>
  <c r="I3090" i="26" s="1"/>
  <c r="I3074" i="26"/>
  <c r="K3074" i="26" s="1"/>
  <c r="I2956" i="26"/>
  <c r="K2956" i="26" s="1"/>
  <c r="I2866" i="26"/>
  <c r="K2866" i="26" s="1"/>
  <c r="I2540" i="26"/>
  <c r="P2540" i="26" s="1"/>
  <c r="I2480" i="26"/>
  <c r="K2480" i="26" s="1"/>
  <c r="I2310" i="26"/>
  <c r="P2310" i="26" s="1"/>
  <c r="I2312" i="26" s="1"/>
  <c r="I2160" i="26"/>
  <c r="K2160" i="26" s="1"/>
  <c r="I1588" i="26"/>
  <c r="K1588" i="26" s="1"/>
  <c r="I1131" i="26"/>
  <c r="K1131" i="26" s="1"/>
  <c r="I1039" i="26"/>
  <c r="P1039" i="26" s="1"/>
  <c r="I751" i="26"/>
  <c r="P751" i="26" s="1"/>
  <c r="I668" i="26"/>
  <c r="K668" i="26" s="1"/>
  <c r="I633" i="26"/>
  <c r="K633" i="26" s="1"/>
  <c r="I292" i="26"/>
  <c r="K292" i="26" s="1"/>
  <c r="I266" i="26"/>
  <c r="K266" i="26" s="1"/>
  <c r="I201" i="26"/>
  <c r="K201" i="26" s="1"/>
  <c r="I131" i="26"/>
  <c r="K131" i="26" s="1"/>
  <c r="I2325" i="26"/>
  <c r="K2325" i="26" s="1"/>
  <c r="I1431" i="26"/>
  <c r="P1431" i="26" s="1"/>
  <c r="I1357" i="26"/>
  <c r="I464" i="26"/>
  <c r="K464" i="26" s="1"/>
  <c r="I3650" i="26"/>
  <c r="K3650" i="26" s="1"/>
  <c r="I3640" i="26"/>
  <c r="K3640" i="26" s="1"/>
  <c r="I3473" i="26"/>
  <c r="P3473" i="26" s="1"/>
  <c r="I3390" i="26"/>
  <c r="P3390" i="26" s="1"/>
  <c r="I2886" i="26"/>
  <c r="K2886" i="26" s="1"/>
  <c r="I2761" i="26"/>
  <c r="P2761" i="26" s="1"/>
  <c r="I2587" i="26"/>
  <c r="K2587" i="26" s="1"/>
  <c r="I2350" i="26"/>
  <c r="P2350" i="26" s="1"/>
  <c r="I2141" i="26"/>
  <c r="K2141" i="26" s="1"/>
  <c r="I2051" i="26"/>
  <c r="K2051" i="26" s="1"/>
  <c r="I1824" i="26"/>
  <c r="K1824" i="26" s="1"/>
  <c r="I1326" i="26"/>
  <c r="P1326" i="26" s="1"/>
  <c r="I1285" i="26"/>
  <c r="K1285" i="26" s="1"/>
  <c r="I1266" i="26"/>
  <c r="P1266" i="26" s="1"/>
  <c r="I1116" i="26"/>
  <c r="P1116" i="26" s="1"/>
  <c r="I1072" i="26"/>
  <c r="K1072" i="26" s="1"/>
  <c r="I919" i="26"/>
  <c r="K919" i="26" s="1"/>
  <c r="I854" i="26"/>
  <c r="P854" i="26" s="1"/>
  <c r="I542" i="26"/>
  <c r="P542" i="26" s="1"/>
  <c r="I445" i="26"/>
  <c r="P445" i="26" s="1"/>
  <c r="I361" i="26"/>
  <c r="K361" i="26" s="1"/>
  <c r="I51" i="26"/>
  <c r="P51" i="26" s="1"/>
  <c r="I2069" i="26"/>
  <c r="K2069" i="26" s="1"/>
  <c r="I1982" i="26"/>
  <c r="K1982" i="26" s="1"/>
  <c r="I1635" i="26"/>
  <c r="K1635" i="26" s="1"/>
  <c r="I1497" i="26"/>
  <c r="K1497" i="26" s="1"/>
  <c r="I1405" i="26"/>
  <c r="K1405" i="26" s="1"/>
  <c r="I1380" i="26"/>
  <c r="K1380" i="26" s="1"/>
  <c r="I843" i="26"/>
  <c r="I661" i="26"/>
  <c r="K661" i="26" s="1"/>
  <c r="I3266" i="26"/>
  <c r="P3266" i="26" s="1"/>
  <c r="I3250" i="26"/>
  <c r="K3250" i="26" s="1"/>
  <c r="I3126" i="26"/>
  <c r="P3126" i="26" s="1"/>
  <c r="I2856" i="26"/>
  <c r="P2856" i="26" s="1"/>
  <c r="I2841" i="26"/>
  <c r="K2841" i="26" s="1"/>
  <c r="I2828" i="26"/>
  <c r="K2828" i="26" s="1"/>
  <c r="I2633" i="26"/>
  <c r="K2633" i="26" s="1"/>
  <c r="I2104" i="26"/>
  <c r="K2104" i="26" s="1"/>
  <c r="I1956" i="26"/>
  <c r="P1956" i="26" s="1"/>
  <c r="I1830" i="26"/>
  <c r="K1830" i="26" s="1"/>
  <c r="I1814" i="26"/>
  <c r="P1814" i="26" s="1"/>
  <c r="I1787" i="26"/>
  <c r="K1787" i="26" s="1"/>
  <c r="I1760" i="26"/>
  <c r="K1760" i="26" s="1"/>
  <c r="I1487" i="26"/>
  <c r="K1487" i="26" s="1"/>
  <c r="I734" i="26"/>
  <c r="K734" i="26" s="1"/>
  <c r="I570" i="26"/>
  <c r="P570" i="26" s="1"/>
  <c r="I473" i="26"/>
  <c r="P473" i="26" s="1"/>
  <c r="I394" i="26"/>
  <c r="K394" i="26" s="1"/>
  <c r="I334" i="26"/>
  <c r="P334" i="26" s="1"/>
  <c r="I229" i="26"/>
  <c r="K229" i="26" s="1"/>
  <c r="I186" i="26"/>
  <c r="P186" i="26" s="1"/>
  <c r="I167" i="26"/>
  <c r="K167" i="26" s="1"/>
  <c r="I153" i="26"/>
  <c r="K153" i="26" s="1"/>
  <c r="I89" i="26"/>
  <c r="P89" i="26" s="1"/>
  <c r="I1845" i="26"/>
  <c r="K1845" i="26" s="1"/>
  <c r="I3907" i="26"/>
  <c r="K3907" i="26" s="1"/>
  <c r="I3755" i="26"/>
  <c r="K3755" i="26" s="1"/>
  <c r="I3681" i="26"/>
  <c r="P3681" i="26" s="1"/>
  <c r="I3104" i="26"/>
  <c r="K3104" i="26" s="1"/>
  <c r="I3013" i="26"/>
  <c r="K3013" i="26" s="1"/>
  <c r="I2530" i="26"/>
  <c r="K2530" i="26" s="1"/>
  <c r="I2400" i="26"/>
  <c r="P2400" i="26" s="1"/>
  <c r="I2023" i="26"/>
  <c r="K2023" i="26" s="1"/>
  <c r="I1749" i="26"/>
  <c r="P1749" i="26" s="1"/>
  <c r="I1367" i="26"/>
  <c r="K1367" i="26" s="1"/>
  <c r="I1146" i="26"/>
  <c r="P1146" i="26" s="1"/>
  <c r="I1095" i="26"/>
  <c r="K1095" i="26" s="1"/>
  <c r="I1011" i="26"/>
  <c r="P1011" i="26" s="1"/>
  <c r="I900" i="26"/>
  <c r="P900" i="26" s="1"/>
  <c r="I775" i="26"/>
  <c r="P775" i="26" s="1"/>
  <c r="I676" i="26"/>
  <c r="K676" i="26" s="1"/>
  <c r="I641" i="26"/>
  <c r="I604" i="26"/>
  <c r="K604" i="26" s="1"/>
  <c r="I576" i="26"/>
  <c r="K576" i="26" s="1"/>
  <c r="I519" i="26"/>
  <c r="K519" i="26" s="1"/>
  <c r="I430" i="26"/>
  <c r="K430" i="26" s="1"/>
  <c r="I416" i="26"/>
  <c r="K416" i="26" s="1"/>
  <c r="I401" i="26"/>
  <c r="P401" i="26" s="1"/>
  <c r="I317" i="26"/>
  <c r="K317" i="26" s="1"/>
  <c r="I300" i="26"/>
  <c r="K300" i="26" s="1"/>
  <c r="I273" i="26"/>
  <c r="K273" i="26" s="1"/>
  <c r="I236" i="26"/>
  <c r="K236" i="26" s="1"/>
  <c r="I215" i="26"/>
  <c r="P215" i="26" s="1"/>
  <c r="I113" i="26"/>
  <c r="K113" i="26" s="1"/>
  <c r="I21" i="26"/>
  <c r="I3704" i="26"/>
  <c r="K3704" i="26" s="1"/>
  <c r="I3583" i="26"/>
  <c r="K3583" i="26" s="1"/>
  <c r="I3197" i="26"/>
  <c r="K3197" i="26" s="1"/>
  <c r="I2727" i="26"/>
  <c r="K2727" i="26" s="1"/>
  <c r="I2490" i="26"/>
  <c r="K2490" i="26" s="1"/>
  <c r="I2440" i="26"/>
  <c r="P2440" i="26" s="1"/>
  <c r="I2375" i="26"/>
  <c r="K2375" i="26" s="1"/>
  <c r="I2202" i="26"/>
  <c r="K2202" i="26" s="1"/>
  <c r="I2131" i="26"/>
  <c r="P2131" i="26" s="1"/>
  <c r="I2004" i="26"/>
  <c r="K2004" i="26" s="1"/>
  <c r="I1738" i="26"/>
  <c r="K1738" i="26" s="1"/>
  <c r="I1708" i="26"/>
  <c r="P1708" i="26" s="1"/>
  <c r="I1710" i="26" s="1"/>
  <c r="I1660" i="26"/>
  <c r="P1660" i="26" s="1"/>
  <c r="I1566" i="26"/>
  <c r="P1566" i="26" s="1"/>
  <c r="I1568" i="26" s="1"/>
  <c r="I1139" i="26"/>
  <c r="K1139" i="26" s="1"/>
  <c r="I1123" i="26"/>
  <c r="K1123" i="26" s="1"/>
  <c r="I1018" i="26"/>
  <c r="K1018" i="26" s="1"/>
  <c r="I955" i="26"/>
  <c r="P955" i="26" s="1"/>
  <c r="I813" i="26"/>
  <c r="K813" i="26" s="1"/>
  <c r="I582" i="26"/>
  <c r="P582" i="26" s="1"/>
  <c r="I512" i="26"/>
  <c r="K512" i="26" s="1"/>
  <c r="I453" i="26"/>
  <c r="K453" i="26" s="1"/>
  <c r="I368" i="26"/>
  <c r="K368" i="26" s="1"/>
  <c r="I354" i="26"/>
  <c r="K354" i="26" s="1"/>
  <c r="I208" i="26"/>
  <c r="K208" i="26" s="1"/>
  <c r="I58" i="26"/>
  <c r="K58" i="26" s="1"/>
  <c r="F28" i="28"/>
  <c r="F33" i="28" s="1"/>
  <c r="I3941" i="26"/>
  <c r="I3799" i="26"/>
  <c r="I3418" i="26"/>
  <c r="I3380" i="26"/>
  <c r="I3028" i="26"/>
  <c r="I3952" i="26"/>
  <c r="I3765" i="26"/>
  <c r="I3436" i="26"/>
  <c r="I3331" i="26"/>
  <c r="I3277" i="26"/>
  <c r="I3236" i="26"/>
  <c r="I3038" i="26"/>
  <c r="I2896" i="26"/>
  <c r="I3729" i="26"/>
  <c r="I3719" i="26"/>
  <c r="I3226" i="26"/>
  <c r="I3691" i="26"/>
  <c r="I3003" i="26"/>
  <c r="I2921" i="26"/>
  <c r="I3672" i="26"/>
  <c r="I3624" i="26"/>
  <c r="I3487" i="26"/>
  <c r="I3308" i="26"/>
  <c r="I3849" i="26"/>
  <c r="I2906" i="26"/>
  <c r="I2736" i="26"/>
  <c r="I2720" i="26"/>
  <c r="I1890" i="26"/>
  <c r="I1413" i="26"/>
  <c r="I2572" i="26"/>
  <c r="I2505" i="26"/>
  <c r="I2385" i="26"/>
  <c r="I1997" i="26"/>
  <c r="I1512" i="26"/>
  <c r="I2746" i="26"/>
  <c r="I2683" i="26"/>
  <c r="I2061" i="26"/>
  <c r="I1972" i="26"/>
  <c r="I2777" i="26"/>
  <c r="I2768" i="26"/>
  <c r="I2410" i="26"/>
  <c r="I1699" i="26"/>
  <c r="I2698" i="26"/>
  <c r="I2097" i="26"/>
  <c r="I1650" i="26"/>
  <c r="I1158" i="26"/>
  <c r="I1057" i="26"/>
  <c r="I990" i="26"/>
  <c r="I893" i="26"/>
  <c r="I878" i="26"/>
  <c r="I618" i="26"/>
  <c r="I495" i="26"/>
  <c r="I1064" i="26"/>
  <c r="I710" i="26"/>
  <c r="I1341" i="26"/>
  <c r="I1275" i="26"/>
  <c r="I1182" i="26"/>
  <c r="I933" i="26"/>
  <c r="I284" i="26"/>
  <c r="I974" i="26"/>
  <c r="I785" i="26"/>
  <c r="I556" i="26"/>
  <c r="I388" i="26"/>
  <c r="I1300" i="26"/>
  <c r="I1218" i="26"/>
  <c r="I1049" i="26"/>
  <c r="I1025" i="26"/>
  <c r="I862" i="26"/>
  <c r="I829" i="26"/>
  <c r="I487" i="26"/>
  <c r="I68" i="26"/>
  <c r="I1316" i="26"/>
  <c r="I1234" i="26"/>
  <c r="I1193" i="26"/>
  <c r="I1087" i="26"/>
  <c r="I1005" i="26"/>
  <c r="I982" i="26"/>
  <c r="I944" i="26"/>
  <c r="I652" i="26"/>
  <c r="P1915" i="26" l="1"/>
  <c r="K2190" i="26"/>
  <c r="K1554" i="26"/>
  <c r="P1176" i="26"/>
  <c r="K792" i="26"/>
  <c r="P423" i="26"/>
  <c r="P3497" i="26"/>
  <c r="P768" i="26"/>
  <c r="K437" i="26"/>
  <c r="P926" i="26"/>
  <c r="K2946" i="26"/>
  <c r="K1463" i="26"/>
  <c r="P81" i="26"/>
  <c r="K99" i="26"/>
  <c r="P3737" i="26"/>
  <c r="P2087" i="26"/>
  <c r="P1772" i="26"/>
  <c r="I1774" i="26" s="1"/>
  <c r="P611" i="26"/>
  <c r="P1900" i="26"/>
  <c r="K2971" i="26"/>
  <c r="P44" i="26"/>
  <c r="K3814" i="26"/>
  <c r="P3342" i="26"/>
  <c r="P2657" i="26"/>
  <c r="I2659" i="26" s="1"/>
  <c r="K2250" i="26"/>
  <c r="P3250" i="26"/>
  <c r="I3252" i="26" s="1"/>
  <c r="P1610" i="26"/>
  <c r="I1612" i="26" s="1"/>
  <c r="P1165" i="26"/>
  <c r="P1395" i="26"/>
  <c r="P2036" i="26"/>
  <c r="I2038" i="26" s="1"/>
  <c r="K2298" i="26"/>
  <c r="P375" i="26"/>
  <c r="P886" i="26"/>
  <c r="K907" i="26"/>
  <c r="P700" i="26"/>
  <c r="P1544" i="26"/>
  <c r="K3266" i="26"/>
  <c r="P1109" i="26"/>
  <c r="K3463" i="26"/>
  <c r="K3861" i="26"/>
  <c r="K3126" i="26"/>
  <c r="P2069" i="26"/>
  <c r="P464" i="26"/>
  <c r="K3371" i="26"/>
  <c r="P2214" i="26"/>
  <c r="I2216" i="26" s="1"/>
  <c r="P2360" i="26"/>
  <c r="I2362" i="26" s="1"/>
  <c r="K2424" i="26"/>
  <c r="K570" i="26"/>
  <c r="P1018" i="26"/>
  <c r="P661" i="26"/>
  <c r="P2104" i="26"/>
  <c r="K1266" i="26"/>
  <c r="P382" i="26"/>
  <c r="K3599" i="26"/>
  <c r="P3453" i="26"/>
  <c r="I3478" i="26" s="1"/>
  <c r="P3164" i="26"/>
  <c r="I3166" i="26" s="1"/>
  <c r="P597" i="26"/>
  <c r="P3403" i="26"/>
  <c r="I3405" i="26" s="1"/>
  <c r="P1032" i="26"/>
  <c r="P2669" i="26"/>
  <c r="I2671" i="26" s="1"/>
  <c r="K3839" i="26"/>
  <c r="K775" i="26"/>
  <c r="K2400" i="26"/>
  <c r="K51" i="26"/>
  <c r="K89" i="26"/>
  <c r="K334" i="26"/>
  <c r="P3896" i="26"/>
  <c r="I3898" i="26" s="1"/>
  <c r="P1534" i="26"/>
  <c r="P2451" i="26"/>
  <c r="I2453" i="26" s="1"/>
  <c r="P3824" i="26"/>
  <c r="I3826" i="26" s="1"/>
  <c r="P120" i="26"/>
  <c r="P2515" i="26"/>
  <c r="P2809" i="26"/>
  <c r="K2274" i="26"/>
  <c r="K3115" i="26"/>
  <c r="K3149" i="26"/>
  <c r="P2621" i="26"/>
  <c r="I2623" i="26" s="1"/>
  <c r="P1259" i="26"/>
  <c r="P3789" i="26"/>
  <c r="P1874" i="26"/>
  <c r="P1804" i="26"/>
  <c r="K2116" i="26"/>
  <c r="P2727" i="26"/>
  <c r="K1079" i="26"/>
  <c r="P1225" i="26"/>
  <c r="K1852" i="26"/>
  <c r="P2802" i="26"/>
  <c r="K179" i="26"/>
  <c r="K2310" i="26"/>
  <c r="P2023" i="26"/>
  <c r="P3527" i="26"/>
  <c r="P3062" i="26"/>
  <c r="I3064" i="26" s="1"/>
  <c r="P3755" i="26"/>
  <c r="P604" i="26"/>
  <c r="P919" i="26"/>
  <c r="P1845" i="26"/>
  <c r="I1854" i="26" s="1"/>
  <c r="K3884" i="26"/>
  <c r="P2787" i="26"/>
  <c r="P3650" i="26"/>
  <c r="P292" i="26"/>
  <c r="P529" i="26"/>
  <c r="P1367" i="26"/>
  <c r="P2141" i="26"/>
  <c r="K2470" i="26"/>
  <c r="P1438" i="26"/>
  <c r="K1814" i="26"/>
  <c r="P3137" i="26"/>
  <c r="P2818" i="26"/>
  <c r="K717" i="26"/>
  <c r="P549" i="26"/>
  <c r="K900" i="26"/>
  <c r="P194" i="26"/>
  <c r="K582" i="26"/>
  <c r="P1578" i="26"/>
  <c r="K1708" i="26"/>
  <c r="P3364" i="26"/>
  <c r="P589" i="26"/>
  <c r="K854" i="26"/>
  <c r="P1456" i="26"/>
  <c r="P273" i="26"/>
  <c r="P2609" i="26"/>
  <c r="I2611" i="26" s="1"/>
  <c r="P2645" i="26"/>
  <c r="I2647" i="26" s="1"/>
  <c r="P1635" i="26"/>
  <c r="P836" i="26"/>
  <c r="K1146" i="26"/>
  <c r="P2981" i="26"/>
  <c r="I2983" i="26" s="1"/>
  <c r="P2547" i="26"/>
  <c r="P576" i="26"/>
  <c r="P2335" i="26"/>
  <c r="P3640" i="26"/>
  <c r="K3872" i="26"/>
  <c r="P1072" i="26"/>
  <c r="K2350" i="26"/>
  <c r="P1738" i="26"/>
  <c r="P633" i="26"/>
  <c r="K146" i="26"/>
  <c r="K401" i="26"/>
  <c r="K1431" i="26"/>
  <c r="K2131" i="26"/>
  <c r="K1445" i="26"/>
  <c r="P3907" i="26"/>
  <c r="I3909" i="26" s="1"/>
  <c r="K222" i="26"/>
  <c r="K324" i="26"/>
  <c r="P3315" i="26"/>
  <c r="P813" i="26"/>
  <c r="I815" i="26" s="1"/>
  <c r="P2480" i="26"/>
  <c r="K1749" i="26"/>
  <c r="P1830" i="26"/>
  <c r="P208" i="26"/>
  <c r="K751" i="26"/>
  <c r="P3216" i="26"/>
  <c r="P2866" i="26"/>
  <c r="P3704" i="26"/>
  <c r="I3706" i="26" s="1"/>
  <c r="P300" i="26"/>
  <c r="K2761" i="26"/>
  <c r="P394" i="26"/>
  <c r="P1982" i="26"/>
  <c r="P2956" i="26"/>
  <c r="I2958" i="26" s="1"/>
  <c r="P3197" i="26"/>
  <c r="P1123" i="26"/>
  <c r="K3088" i="26"/>
  <c r="P251" i="26"/>
  <c r="P1380" i="26"/>
  <c r="I1382" i="26" s="1"/>
  <c r="P1588" i="26"/>
  <c r="K1922" i="26"/>
  <c r="P1931" i="26"/>
  <c r="K1566" i="26"/>
  <c r="P341" i="26"/>
  <c r="K445" i="26"/>
  <c r="K1011" i="26"/>
  <c r="P512" i="26"/>
  <c r="P354" i="26"/>
  <c r="K1660" i="26"/>
  <c r="P368" i="26"/>
  <c r="K473" i="26"/>
  <c r="K1956" i="26"/>
  <c r="P3179" i="26"/>
  <c r="P2587" i="26"/>
  <c r="P1477" i="26"/>
  <c r="P3583" i="26"/>
  <c r="P2828" i="26"/>
  <c r="P3609" i="26"/>
  <c r="P3293" i="26"/>
  <c r="I3295" i="26" s="1"/>
  <c r="K693" i="26"/>
  <c r="P58" i="26"/>
  <c r="P668" i="26"/>
  <c r="K955" i="26"/>
  <c r="K1727" i="26"/>
  <c r="P3050" i="26"/>
  <c r="I3052" i="26" s="1"/>
  <c r="K1116" i="26"/>
  <c r="P676" i="26"/>
  <c r="P317" i="26"/>
  <c r="P2004" i="26"/>
  <c r="P3772" i="26"/>
  <c r="P409" i="26"/>
  <c r="P563" i="26"/>
  <c r="P1685" i="26"/>
  <c r="K2540" i="26"/>
  <c r="P3534" i="26"/>
  <c r="P480" i="26"/>
  <c r="P1881" i="26"/>
  <c r="K215" i="26"/>
  <c r="K186" i="26"/>
  <c r="P1824" i="26"/>
  <c r="P1497" i="26"/>
  <c r="P2262" i="26"/>
  <c r="I2264" i="26" s="1"/>
  <c r="K2440" i="26"/>
  <c r="K1522" i="26"/>
  <c r="K3186" i="26"/>
  <c r="P3104" i="26"/>
  <c r="K3681" i="26"/>
  <c r="P1095" i="26"/>
  <c r="K542" i="26"/>
  <c r="P236" i="26"/>
  <c r="P229" i="26"/>
  <c r="P519" i="26"/>
  <c r="P2160" i="26"/>
  <c r="P2490" i="26"/>
  <c r="P1760" i="26"/>
  <c r="P2993" i="26"/>
  <c r="P2841" i="26"/>
  <c r="I2843" i="26" s="1"/>
  <c r="P106" i="26"/>
  <c r="P243" i="26"/>
  <c r="P201" i="26"/>
  <c r="K160" i="26"/>
  <c r="P258" i="26"/>
  <c r="P2051" i="26"/>
  <c r="P2226" i="26"/>
  <c r="I2228" i="26" s="1"/>
  <c r="P1598" i="26"/>
  <c r="K2238" i="26"/>
  <c r="K3473" i="26"/>
  <c r="P173" i="26"/>
  <c r="P1102" i="26"/>
  <c r="P1244" i="26"/>
  <c r="P1787" i="26"/>
  <c r="I1789" i="26" s="1"/>
  <c r="P3631" i="26"/>
  <c r="K2931" i="26"/>
  <c r="K3428" i="26"/>
  <c r="P3925" i="26"/>
  <c r="I3927" i="26" s="1"/>
  <c r="K2856" i="26"/>
  <c r="P266" i="26"/>
  <c r="P1941" i="26"/>
  <c r="P138" i="26"/>
  <c r="P453" i="26"/>
  <c r="P1405" i="26"/>
  <c r="P2013" i="26"/>
  <c r="K2286" i="26"/>
  <c r="K3512" i="26"/>
  <c r="P2150" i="26"/>
  <c r="K625" i="26"/>
  <c r="P625" i="26"/>
  <c r="P734" i="26"/>
  <c r="I756" i="26" s="1"/>
  <c r="P2180" i="26"/>
  <c r="I2192" i="26" s="1"/>
  <c r="P2530" i="26"/>
  <c r="P1487" i="26"/>
  <c r="P3074" i="26"/>
  <c r="I3076" i="26" s="1"/>
  <c r="K3550" i="26"/>
  <c r="P966" i="26"/>
  <c r="K966" i="26"/>
  <c r="P843" i="26"/>
  <c r="K843" i="26"/>
  <c r="K1326" i="26"/>
  <c r="K1039" i="26"/>
  <c r="K744" i="26"/>
  <c r="P416" i="26"/>
  <c r="P153" i="26"/>
  <c r="P1625" i="26"/>
  <c r="P2375" i="26"/>
  <c r="K3390" i="26"/>
  <c r="K3561" i="26"/>
  <c r="K3665" i="26"/>
  <c r="K1307" i="26"/>
  <c r="P1307" i="26"/>
  <c r="P131" i="26"/>
  <c r="P1285" i="26"/>
  <c r="P2562" i="26"/>
  <c r="P2633" i="26"/>
  <c r="I2635" i="26" s="1"/>
  <c r="P3013" i="26"/>
  <c r="P1348" i="26"/>
  <c r="P113" i="26"/>
  <c r="P430" i="26"/>
  <c r="P167" i="26"/>
  <c r="P1675" i="26"/>
  <c r="P1139" i="26"/>
  <c r="P2202" i="26"/>
  <c r="I2204" i="26" s="1"/>
  <c r="P2874" i="26"/>
  <c r="P3590" i="26"/>
  <c r="K641" i="26"/>
  <c r="P641" i="26"/>
  <c r="P361" i="26"/>
  <c r="P1131" i="26"/>
  <c r="P2325" i="26"/>
  <c r="P2886" i="26"/>
  <c r="P1357" i="26"/>
  <c r="K1357" i="26"/>
  <c r="P2597" i="26"/>
  <c r="K1963" i="26"/>
  <c r="P1963" i="26"/>
  <c r="F30" i="28"/>
  <c r="F31" i="28"/>
  <c r="F32" i="28"/>
  <c r="K652" i="26"/>
  <c r="P652" i="26"/>
  <c r="K1193" i="26"/>
  <c r="P1193" i="26"/>
  <c r="P933" i="26"/>
  <c r="K933" i="26"/>
  <c r="K2698" i="26"/>
  <c r="P2698" i="26"/>
  <c r="I2700" i="26" s="1"/>
  <c r="P2777" i="26"/>
  <c r="K2777" i="26"/>
  <c r="P2572" i="26"/>
  <c r="K2572" i="26"/>
  <c r="P3729" i="26"/>
  <c r="K3729" i="26"/>
  <c r="K3952" i="26"/>
  <c r="P3952" i="26"/>
  <c r="K1234" i="26"/>
  <c r="P1234" i="26"/>
  <c r="K556" i="26"/>
  <c r="P556" i="26"/>
  <c r="K878" i="26"/>
  <c r="P878" i="26"/>
  <c r="K2097" i="26"/>
  <c r="P2097" i="26"/>
  <c r="K2720" i="26"/>
  <c r="P2720" i="26"/>
  <c r="K2896" i="26"/>
  <c r="P2896" i="26"/>
  <c r="P944" i="26"/>
  <c r="K944" i="26"/>
  <c r="K829" i="26"/>
  <c r="P829" i="26"/>
  <c r="P982" i="26"/>
  <c r="K982" i="26"/>
  <c r="K1316" i="26"/>
  <c r="P1316" i="26"/>
  <c r="P1064" i="26"/>
  <c r="K1064" i="26"/>
  <c r="K893" i="26"/>
  <c r="P893" i="26"/>
  <c r="K1650" i="26"/>
  <c r="P1650" i="26"/>
  <c r="I1662" i="26" s="1"/>
  <c r="P2410" i="26"/>
  <c r="I2412" i="26" s="1"/>
  <c r="K2410" i="26"/>
  <c r="K2061" i="26"/>
  <c r="P2061" i="26"/>
  <c r="K2683" i="26"/>
  <c r="P2683" i="26"/>
  <c r="I2685" i="26" s="1"/>
  <c r="K2385" i="26"/>
  <c r="P2385" i="26"/>
  <c r="K2736" i="26"/>
  <c r="P2736" i="26"/>
  <c r="K3849" i="26"/>
  <c r="P3849" i="26"/>
  <c r="I3851" i="26" s="1"/>
  <c r="K3672" i="26"/>
  <c r="P3672" i="26"/>
  <c r="K3226" i="26"/>
  <c r="P3226" i="26"/>
  <c r="K3038" i="26"/>
  <c r="P3038" i="26"/>
  <c r="P3380" i="26"/>
  <c r="K3380" i="26"/>
  <c r="K1005" i="26"/>
  <c r="P1005" i="26"/>
  <c r="K1182" i="26"/>
  <c r="P1182" i="26"/>
  <c r="P990" i="26"/>
  <c r="K990" i="26"/>
  <c r="P2746" i="26"/>
  <c r="K2746" i="26"/>
  <c r="K1413" i="26"/>
  <c r="P1413" i="26"/>
  <c r="K3691" i="26"/>
  <c r="P3691" i="26"/>
  <c r="P3236" i="26"/>
  <c r="K3236" i="26"/>
  <c r="P3028" i="26"/>
  <c r="K3028" i="26"/>
  <c r="K3418" i="26"/>
  <c r="P3418" i="26"/>
  <c r="P862" i="26"/>
  <c r="K862" i="26"/>
  <c r="K1275" i="26"/>
  <c r="P1275" i="26"/>
  <c r="K495" i="26"/>
  <c r="P495" i="26"/>
  <c r="K1057" i="26"/>
  <c r="P1057" i="26"/>
  <c r="K1512" i="26"/>
  <c r="P1512" i="26"/>
  <c r="I1524" i="26" s="1"/>
  <c r="K1890" i="26"/>
  <c r="P1890" i="26"/>
  <c r="K3487" i="26"/>
  <c r="P3487" i="26"/>
  <c r="I3499" i="26" s="1"/>
  <c r="K3277" i="26"/>
  <c r="P3277" i="26"/>
  <c r="I3279" i="26" s="1"/>
  <c r="K1025" i="26"/>
  <c r="P1025" i="26"/>
  <c r="K1218" i="26"/>
  <c r="P1218" i="26"/>
  <c r="K1341" i="26"/>
  <c r="P1341" i="26"/>
  <c r="P618" i="26"/>
  <c r="K618" i="26"/>
  <c r="P1158" i="26"/>
  <c r="K1158" i="26"/>
  <c r="P1699" i="26"/>
  <c r="I1713" i="26" s="1"/>
  <c r="K1699" i="26"/>
  <c r="K1972" i="26"/>
  <c r="P1972" i="26"/>
  <c r="K1997" i="26"/>
  <c r="P1997" i="26"/>
  <c r="K2906" i="26"/>
  <c r="P2906" i="26"/>
  <c r="P3308" i="26"/>
  <c r="K3308" i="26"/>
  <c r="K2921" i="26"/>
  <c r="P2921" i="26"/>
  <c r="I2933" i="26" s="1"/>
  <c r="K3331" i="26"/>
  <c r="P3331" i="26"/>
  <c r="P1087" i="26"/>
  <c r="K1087" i="26"/>
  <c r="K68" i="26"/>
  <c r="P68" i="26"/>
  <c r="K1049" i="26"/>
  <c r="P1049" i="26"/>
  <c r="P1300" i="26"/>
  <c r="K1300" i="26"/>
  <c r="K388" i="26"/>
  <c r="P388" i="26"/>
  <c r="P974" i="26"/>
  <c r="K974" i="26"/>
  <c r="K710" i="26"/>
  <c r="P710" i="26"/>
  <c r="I3563" i="26"/>
  <c r="K3003" i="26"/>
  <c r="P3003" i="26"/>
  <c r="P3436" i="26"/>
  <c r="K3436" i="26"/>
  <c r="K3799" i="26"/>
  <c r="P3799" i="26"/>
  <c r="K487" i="26"/>
  <c r="P487" i="26"/>
  <c r="K785" i="26"/>
  <c r="P785" i="26"/>
  <c r="K284" i="26"/>
  <c r="P284" i="26"/>
  <c r="P2768" i="26"/>
  <c r="K2768" i="26"/>
  <c r="K2505" i="26"/>
  <c r="P2505" i="26"/>
  <c r="P3624" i="26"/>
  <c r="K3624" i="26"/>
  <c r="K3719" i="26"/>
  <c r="P3719" i="26"/>
  <c r="K3765" i="26"/>
  <c r="P3765" i="26"/>
  <c r="K3941" i="26"/>
  <c r="P3941" i="26"/>
  <c r="I343" i="26" l="1"/>
  <c r="I794" i="26"/>
  <c r="I3344" i="26"/>
  <c r="I1167" i="26"/>
  <c r="I1556" i="26"/>
  <c r="I2106" i="26"/>
  <c r="I3475" i="26"/>
  <c r="I2517" i="26"/>
  <c r="I3801" i="26"/>
  <c r="I1832" i="26"/>
  <c r="I1600" i="26"/>
  <c r="I1857" i="26"/>
  <c r="I3536" i="26"/>
  <c r="I3139" i="26"/>
  <c r="I1465" i="26"/>
  <c r="I2337" i="26"/>
  <c r="I3199" i="26"/>
  <c r="I753" i="26"/>
  <c r="I1943" i="26"/>
  <c r="I1687" i="26"/>
  <c r="I3015" i="26"/>
  <c r="I2492" i="26"/>
  <c r="I1637" i="26"/>
  <c r="I2387" i="26"/>
  <c r="I2574" i="26"/>
  <c r="I1287" i="26"/>
  <c r="I1762" i="26"/>
  <c r="I3774" i="26"/>
  <c r="I1415" i="26"/>
  <c r="I2599" i="26"/>
  <c r="I3611" i="26"/>
  <c r="I1499" i="26"/>
  <c r="I531" i="26"/>
  <c r="I2876" i="26"/>
  <c r="I2549" i="26"/>
  <c r="I3241" i="26"/>
  <c r="I2830" i="26"/>
  <c r="I3652" i="26"/>
  <c r="I3392" i="26"/>
  <c r="I2071" i="26"/>
  <c r="I3317" i="26"/>
  <c r="I302" i="26"/>
  <c r="I70" i="26"/>
  <c r="I1195" i="26"/>
  <c r="I1902" i="26"/>
  <c r="I3739" i="26"/>
  <c r="I3238" i="26"/>
  <c r="I2165" i="26"/>
  <c r="I2162" i="26"/>
  <c r="I3693" i="26"/>
  <c r="I1369" i="26"/>
  <c r="I992" i="26"/>
  <c r="I3441" i="26"/>
  <c r="I2415" i="26"/>
  <c r="I2025" i="26"/>
  <c r="I3282" i="26"/>
  <c r="I1201" i="26"/>
  <c r="I2456" i="26"/>
  <c r="I1198" i="26"/>
  <c r="I2789" i="26"/>
  <c r="I3954" i="26"/>
  <c r="I497" i="26"/>
  <c r="I500" i="26"/>
  <c r="I2908" i="26"/>
  <c r="I681" i="26"/>
  <c r="I3912" i="26"/>
  <c r="I1984" i="26"/>
  <c r="I1328" i="26"/>
  <c r="I2074" i="26"/>
  <c r="F34" i="28"/>
  <c r="I678" i="26"/>
  <c r="I3347" i="26"/>
  <c r="I3438" i="26"/>
  <c r="I2703" i="26"/>
  <c r="I3566" i="26"/>
  <c r="I3957" i="26"/>
  <c r="I1690" i="26"/>
  <c r="I3960" i="26"/>
  <c r="J3961" i="26" s="1"/>
  <c r="I2674" i="26"/>
  <c r="I305" i="26"/>
  <c r="I3742" i="26"/>
  <c r="I3040" i="26"/>
  <c r="I800" i="26"/>
  <c r="I909" i="26"/>
  <c r="I1246" i="26"/>
  <c r="I1792" i="26"/>
  <c r="I1418" i="26"/>
  <c r="I2748" i="26"/>
  <c r="I3202" i="26"/>
  <c r="I3079" i="26"/>
  <c r="I797" i="26"/>
  <c r="I722" i="26"/>
  <c r="I719" i="26"/>
  <c r="I864" i="26"/>
  <c r="F36" i="28" l="1"/>
  <c r="F38" i="28" s="1"/>
  <c r="F39" i="28" s="1"/>
  <c r="F41" i="28" s="1"/>
  <c r="F43" i="28" s="1"/>
  <c r="F44" i="28" s="1"/>
  <c r="F46" i="28" s="1"/>
  <c r="D17" i="25" s="1"/>
  <c r="E19" i="25" s="1"/>
  <c r="J3962" i="26"/>
  <c r="J3963" i="26" s="1"/>
  <c r="G43" i="6" l="1"/>
  <c r="E43" i="6"/>
  <c r="G42" i="6"/>
  <c r="E42" i="6"/>
  <c r="G41" i="6"/>
  <c r="E41" i="6"/>
  <c r="G38" i="6"/>
  <c r="E38" i="6"/>
  <c r="A2" i="6"/>
  <c r="U94" i="7"/>
  <c r="S94" i="7"/>
  <c r="P94" i="7"/>
  <c r="N94" i="7"/>
  <c r="K94" i="7"/>
  <c r="J94" i="7"/>
  <c r="H94" i="7"/>
  <c r="G94" i="7"/>
  <c r="F94" i="7"/>
  <c r="E94" i="7"/>
  <c r="U93" i="7"/>
  <c r="S93" i="7"/>
  <c r="P93" i="7"/>
  <c r="N93" i="7"/>
  <c r="K93" i="7"/>
  <c r="J93" i="7"/>
  <c r="H93" i="7"/>
  <c r="G93" i="7"/>
  <c r="F93" i="7"/>
  <c r="E93" i="7"/>
  <c r="G92" i="7"/>
  <c r="A92" i="7"/>
  <c r="U91" i="7"/>
  <c r="S91" i="7"/>
  <c r="P91" i="7"/>
  <c r="N91" i="7"/>
  <c r="K91" i="7"/>
  <c r="J91" i="7"/>
  <c r="I91" i="7"/>
  <c r="H91" i="7"/>
  <c r="G91" i="7"/>
  <c r="F91" i="7"/>
  <c r="E91" i="7"/>
  <c r="U90" i="7"/>
  <c r="S90" i="7"/>
  <c r="P90" i="7"/>
  <c r="N90" i="7"/>
  <c r="K90" i="7"/>
  <c r="J90" i="7"/>
  <c r="I90" i="7"/>
  <c r="H90" i="7"/>
  <c r="G90" i="7"/>
  <c r="F90" i="7"/>
  <c r="E90" i="7"/>
  <c r="U89" i="7"/>
  <c r="S89" i="7"/>
  <c r="P89" i="7"/>
  <c r="N89" i="7"/>
  <c r="G31" i="6" s="1"/>
  <c r="K89" i="7"/>
  <c r="E31" i="6" s="1"/>
  <c r="J89" i="7"/>
  <c r="I89" i="7"/>
  <c r="D31" i="6" s="1"/>
  <c r="H89" i="7"/>
  <c r="G89" i="7"/>
  <c r="F89" i="7"/>
  <c r="E89" i="7"/>
  <c r="U88" i="7"/>
  <c r="S88" i="7"/>
  <c r="P88" i="7"/>
  <c r="N88" i="7"/>
  <c r="K88" i="7"/>
  <c r="J88" i="7"/>
  <c r="I88" i="7"/>
  <c r="H88" i="7"/>
  <c r="G88" i="7"/>
  <c r="F88" i="7"/>
  <c r="E88" i="7"/>
  <c r="U87" i="7"/>
  <c r="S87" i="7"/>
  <c r="P87" i="7"/>
  <c r="N87" i="7"/>
  <c r="K87" i="7"/>
  <c r="J87" i="7"/>
  <c r="I87" i="7"/>
  <c r="H87" i="7"/>
  <c r="G87" i="7"/>
  <c r="F87" i="7"/>
  <c r="E87" i="7"/>
  <c r="U86" i="7"/>
  <c r="S86" i="7"/>
  <c r="P86" i="7"/>
  <c r="N86" i="7"/>
  <c r="G30" i="6" s="1"/>
  <c r="K86" i="7"/>
  <c r="E30" i="6" s="1"/>
  <c r="J86" i="7"/>
  <c r="I86" i="7"/>
  <c r="D30" i="6" s="1"/>
  <c r="H86" i="7"/>
  <c r="G86" i="7"/>
  <c r="F86" i="7"/>
  <c r="E86" i="7"/>
  <c r="U85" i="7"/>
  <c r="S85" i="7"/>
  <c r="P85" i="7"/>
  <c r="N85" i="7"/>
  <c r="K85" i="7"/>
  <c r="J85" i="7"/>
  <c r="I85" i="7"/>
  <c r="H85" i="7"/>
  <c r="G85" i="7"/>
  <c r="F85" i="7"/>
  <c r="E85" i="7"/>
  <c r="U84" i="7"/>
  <c r="S84" i="7"/>
  <c r="P84" i="7"/>
  <c r="N84" i="7"/>
  <c r="G34" i="6" s="1"/>
  <c r="K84" i="7"/>
  <c r="E34" i="6" s="1"/>
  <c r="J84" i="7"/>
  <c r="I84" i="7"/>
  <c r="D34" i="6" s="1"/>
  <c r="H84" i="7"/>
  <c r="G84" i="7"/>
  <c r="F84" i="7"/>
  <c r="E84" i="7"/>
  <c r="G83" i="7"/>
  <c r="A83" i="7"/>
  <c r="U82" i="7"/>
  <c r="S82" i="7"/>
  <c r="P82" i="7"/>
  <c r="N82" i="7"/>
  <c r="K82" i="7"/>
  <c r="J82" i="7"/>
  <c r="H82" i="7"/>
  <c r="G82" i="7"/>
  <c r="F82" i="7"/>
  <c r="E82" i="7"/>
  <c r="U81" i="7"/>
  <c r="S81" i="7"/>
  <c r="P81" i="7"/>
  <c r="N81" i="7"/>
  <c r="K81" i="7"/>
  <c r="J81" i="7"/>
  <c r="H81" i="7"/>
  <c r="G81" i="7"/>
  <c r="F81" i="7"/>
  <c r="E81" i="7"/>
  <c r="U80" i="7"/>
  <c r="S80" i="7"/>
  <c r="P80" i="7"/>
  <c r="N80" i="7"/>
  <c r="K80" i="7"/>
  <c r="J80" i="7"/>
  <c r="H80" i="7"/>
  <c r="G80" i="7"/>
  <c r="F80" i="7"/>
  <c r="E80" i="7"/>
  <c r="U79" i="7"/>
  <c r="S79" i="7"/>
  <c r="P79" i="7"/>
  <c r="N79" i="7"/>
  <c r="K79" i="7"/>
  <c r="J79" i="7"/>
  <c r="H79" i="7"/>
  <c r="G79" i="7"/>
  <c r="F79" i="7"/>
  <c r="E79" i="7"/>
  <c r="U78" i="7"/>
  <c r="S78" i="7"/>
  <c r="P78" i="7"/>
  <c r="N78" i="7"/>
  <c r="K78" i="7"/>
  <c r="J78" i="7"/>
  <c r="I78" i="7"/>
  <c r="H78" i="7"/>
  <c r="G78" i="7"/>
  <c r="F78" i="7"/>
  <c r="E78" i="7"/>
  <c r="U77" i="7"/>
  <c r="S77" i="7"/>
  <c r="P77" i="7"/>
  <c r="N77" i="7"/>
  <c r="K77" i="7"/>
  <c r="J77" i="7"/>
  <c r="I77" i="7"/>
  <c r="H77" i="7"/>
  <c r="G77" i="7"/>
  <c r="F77" i="7"/>
  <c r="E77" i="7"/>
  <c r="U76" i="7"/>
  <c r="S76" i="7"/>
  <c r="P76" i="7"/>
  <c r="N76" i="7"/>
  <c r="K76" i="7"/>
  <c r="J76" i="7"/>
  <c r="I76" i="7"/>
  <c r="H76" i="7"/>
  <c r="G76" i="7"/>
  <c r="F76" i="7"/>
  <c r="E76" i="7"/>
  <c r="U75" i="7"/>
  <c r="S75" i="7"/>
  <c r="P75" i="7"/>
  <c r="N75" i="7"/>
  <c r="K75" i="7"/>
  <c r="J75" i="7"/>
  <c r="I75" i="7"/>
  <c r="H75" i="7"/>
  <c r="G75" i="7"/>
  <c r="F75" i="7"/>
  <c r="E75" i="7"/>
  <c r="U74" i="7"/>
  <c r="S74" i="7"/>
  <c r="P74" i="7"/>
  <c r="N74" i="7"/>
  <c r="K74" i="7"/>
  <c r="J74" i="7"/>
  <c r="I74" i="7"/>
  <c r="H74" i="7"/>
  <c r="G74" i="7"/>
  <c r="F74" i="7"/>
  <c r="E74" i="7"/>
  <c r="U73" i="7"/>
  <c r="S73" i="7"/>
  <c r="P73" i="7"/>
  <c r="N73" i="7"/>
  <c r="K73" i="7"/>
  <c r="J73" i="7"/>
  <c r="I73" i="7"/>
  <c r="H73" i="7"/>
  <c r="G73" i="7"/>
  <c r="F73" i="7"/>
  <c r="E73" i="7"/>
  <c r="U72" i="7"/>
  <c r="S72" i="7"/>
  <c r="P72" i="7"/>
  <c r="N72" i="7"/>
  <c r="K72" i="7"/>
  <c r="J72" i="7"/>
  <c r="I72" i="7"/>
  <c r="H72" i="7"/>
  <c r="G72" i="7"/>
  <c r="F72" i="7"/>
  <c r="E72" i="7"/>
  <c r="U71" i="7"/>
  <c r="S71" i="7"/>
  <c r="P71" i="7"/>
  <c r="N71" i="7"/>
  <c r="K71" i="7"/>
  <c r="J71" i="7"/>
  <c r="I71" i="7"/>
  <c r="H71" i="7"/>
  <c r="G71" i="7"/>
  <c r="F71" i="7"/>
  <c r="E71" i="7"/>
  <c r="U70" i="7"/>
  <c r="S70" i="7"/>
  <c r="P70" i="7"/>
  <c r="N70" i="7"/>
  <c r="K70" i="7"/>
  <c r="J70" i="7"/>
  <c r="I70" i="7"/>
  <c r="H70" i="7"/>
  <c r="G70" i="7"/>
  <c r="F70" i="7"/>
  <c r="E70" i="7"/>
  <c r="U69" i="7"/>
  <c r="S69" i="7"/>
  <c r="P69" i="7"/>
  <c r="N69" i="7"/>
  <c r="K69" i="7"/>
  <c r="J69" i="7"/>
  <c r="I69" i="7"/>
  <c r="H69" i="7"/>
  <c r="G69" i="7"/>
  <c r="F69" i="7"/>
  <c r="E69" i="7"/>
  <c r="U68" i="7"/>
  <c r="S68" i="7"/>
  <c r="P68" i="7"/>
  <c r="N68" i="7"/>
  <c r="K68" i="7"/>
  <c r="J68" i="7"/>
  <c r="I68" i="7"/>
  <c r="H68" i="7"/>
  <c r="G68" i="7"/>
  <c r="F68" i="7"/>
  <c r="E68" i="7"/>
  <c r="U67" i="7"/>
  <c r="S67" i="7"/>
  <c r="P67" i="7"/>
  <c r="N67" i="7"/>
  <c r="K67" i="7"/>
  <c r="J67" i="7"/>
  <c r="I67" i="7"/>
  <c r="H67" i="7"/>
  <c r="G67" i="7"/>
  <c r="F67" i="7"/>
  <c r="E67" i="7"/>
  <c r="U66" i="7"/>
  <c r="S66" i="7"/>
  <c r="P66" i="7"/>
  <c r="N66" i="7"/>
  <c r="K66" i="7"/>
  <c r="J66" i="7"/>
  <c r="H66" i="7"/>
  <c r="G66" i="7"/>
  <c r="F66" i="7"/>
  <c r="E66" i="7"/>
  <c r="U65" i="7"/>
  <c r="S65" i="7"/>
  <c r="P65" i="7"/>
  <c r="N65" i="7"/>
  <c r="K65" i="7"/>
  <c r="J65" i="7"/>
  <c r="H65" i="7"/>
  <c r="G65" i="7"/>
  <c r="F65" i="7"/>
  <c r="E65" i="7"/>
  <c r="U64" i="7"/>
  <c r="S64" i="7"/>
  <c r="P64" i="7"/>
  <c r="N64" i="7"/>
  <c r="K64" i="7"/>
  <c r="J64" i="7"/>
  <c r="H64" i="7"/>
  <c r="G64" i="7"/>
  <c r="F64" i="7"/>
  <c r="E64" i="7"/>
  <c r="U63" i="7"/>
  <c r="S63" i="7"/>
  <c r="P63" i="7"/>
  <c r="N63" i="7"/>
  <c r="K63" i="7"/>
  <c r="J63" i="7"/>
  <c r="H63" i="7"/>
  <c r="G63" i="7"/>
  <c r="F63" i="7"/>
  <c r="E63" i="7"/>
  <c r="U62" i="7"/>
  <c r="S62" i="7"/>
  <c r="P62" i="7"/>
  <c r="N62" i="7"/>
  <c r="K62" i="7"/>
  <c r="J62" i="7"/>
  <c r="H62" i="7"/>
  <c r="G62" i="7"/>
  <c r="F62" i="7"/>
  <c r="E62" i="7"/>
  <c r="U61" i="7"/>
  <c r="S61" i="7"/>
  <c r="P61" i="7"/>
  <c r="N61" i="7"/>
  <c r="G21" i="6" s="1"/>
  <c r="K61" i="7"/>
  <c r="E21" i="6" s="1"/>
  <c r="J61" i="7"/>
  <c r="H61" i="7"/>
  <c r="G61" i="7"/>
  <c r="F61" i="7"/>
  <c r="E61" i="7"/>
  <c r="U60" i="7"/>
  <c r="S60" i="7"/>
  <c r="P60" i="7"/>
  <c r="N60" i="7"/>
  <c r="K60" i="7"/>
  <c r="J60" i="7"/>
  <c r="H60" i="7"/>
  <c r="G60" i="7"/>
  <c r="F60" i="7"/>
  <c r="E60" i="7"/>
  <c r="U59" i="7"/>
  <c r="S59" i="7"/>
  <c r="P59" i="7"/>
  <c r="N59" i="7"/>
  <c r="K59" i="7"/>
  <c r="J59" i="7"/>
  <c r="I59" i="7"/>
  <c r="H59" i="7"/>
  <c r="G59" i="7"/>
  <c r="F59" i="7"/>
  <c r="E59" i="7"/>
  <c r="U58" i="7"/>
  <c r="S58" i="7"/>
  <c r="P58" i="7"/>
  <c r="N58" i="7"/>
  <c r="K58" i="7"/>
  <c r="J58" i="7"/>
  <c r="I58" i="7"/>
  <c r="H58" i="7"/>
  <c r="G58" i="7"/>
  <c r="F58" i="7"/>
  <c r="E58" i="7"/>
  <c r="U57" i="7"/>
  <c r="S57" i="7"/>
  <c r="P57" i="7"/>
  <c r="N57" i="7"/>
  <c r="K57" i="7"/>
  <c r="J57" i="7"/>
  <c r="I57" i="7"/>
  <c r="H57" i="7"/>
  <c r="G57" i="7"/>
  <c r="F57" i="7"/>
  <c r="E57" i="7"/>
  <c r="U56" i="7"/>
  <c r="S56" i="7"/>
  <c r="P56" i="7"/>
  <c r="N56" i="7"/>
  <c r="K56" i="7"/>
  <c r="J56" i="7"/>
  <c r="I56" i="7"/>
  <c r="H56" i="7"/>
  <c r="G56" i="7"/>
  <c r="F56" i="7"/>
  <c r="E56" i="7"/>
  <c r="U55" i="7"/>
  <c r="S55" i="7"/>
  <c r="P55" i="7"/>
  <c r="N55" i="7"/>
  <c r="K55" i="7"/>
  <c r="J55" i="7"/>
  <c r="I55" i="7"/>
  <c r="H55" i="7"/>
  <c r="G55" i="7"/>
  <c r="F55" i="7"/>
  <c r="E55" i="7"/>
  <c r="U54" i="7"/>
  <c r="S54" i="7"/>
  <c r="P54" i="7"/>
  <c r="N54" i="7"/>
  <c r="K54" i="7"/>
  <c r="J54" i="7"/>
  <c r="I54" i="7"/>
  <c r="H54" i="7"/>
  <c r="G54" i="7"/>
  <c r="F54" i="7"/>
  <c r="E54" i="7"/>
  <c r="U53" i="7"/>
  <c r="S53" i="7"/>
  <c r="P53" i="7"/>
  <c r="N53" i="7"/>
  <c r="K53" i="7"/>
  <c r="J53" i="7"/>
  <c r="I53" i="7"/>
  <c r="H53" i="7"/>
  <c r="G53" i="7"/>
  <c r="F53" i="7"/>
  <c r="E53" i="7"/>
  <c r="U52" i="7"/>
  <c r="S52" i="7"/>
  <c r="P52" i="7"/>
  <c r="N52" i="7"/>
  <c r="K52" i="7"/>
  <c r="J52" i="7"/>
  <c r="I52" i="7"/>
  <c r="H52" i="7"/>
  <c r="G52" i="7"/>
  <c r="F52" i="7"/>
  <c r="E52" i="7"/>
  <c r="U51" i="7"/>
  <c r="S51" i="7"/>
  <c r="P51" i="7"/>
  <c r="N51" i="7"/>
  <c r="G23" i="6" s="1"/>
  <c r="K51" i="7"/>
  <c r="E23" i="6" s="1"/>
  <c r="J51" i="7"/>
  <c r="I51" i="7"/>
  <c r="H51" i="7"/>
  <c r="G51" i="7"/>
  <c r="F51" i="7"/>
  <c r="E51" i="7"/>
  <c r="U50" i="7"/>
  <c r="S50" i="7"/>
  <c r="P50" i="7"/>
  <c r="N50" i="7"/>
  <c r="K50" i="7"/>
  <c r="J50" i="7"/>
  <c r="I50" i="7"/>
  <c r="H50" i="7"/>
  <c r="G50" i="7"/>
  <c r="F50" i="7"/>
  <c r="E50" i="7"/>
  <c r="U49" i="7"/>
  <c r="S49" i="7"/>
  <c r="P49" i="7"/>
  <c r="N49" i="7"/>
  <c r="G28" i="6" s="1"/>
  <c r="K49" i="7"/>
  <c r="E28" i="6" s="1"/>
  <c r="J49" i="7"/>
  <c r="I49" i="7"/>
  <c r="H49" i="7"/>
  <c r="G49" i="7"/>
  <c r="F49" i="7"/>
  <c r="E49" i="7"/>
  <c r="U48" i="7"/>
  <c r="S48" i="7"/>
  <c r="P48" i="7"/>
  <c r="N48" i="7"/>
  <c r="G33" i="6" s="1"/>
  <c r="K48" i="7"/>
  <c r="E33" i="6" s="1"/>
  <c r="J48" i="7"/>
  <c r="I48" i="7"/>
  <c r="D33" i="6" s="1"/>
  <c r="H48" i="7"/>
  <c r="G48" i="7"/>
  <c r="F48" i="7"/>
  <c r="E48" i="7"/>
  <c r="U47" i="7"/>
  <c r="S47" i="7"/>
  <c r="P47" i="7"/>
  <c r="N47" i="7"/>
  <c r="G12" i="6" s="1"/>
  <c r="K47" i="7"/>
  <c r="E12" i="6" s="1"/>
  <c r="J47" i="7"/>
  <c r="I47" i="7"/>
  <c r="H47" i="7"/>
  <c r="G47" i="7"/>
  <c r="F47" i="7"/>
  <c r="E47" i="7"/>
  <c r="U46" i="7"/>
  <c r="S46" i="7"/>
  <c r="P46" i="7"/>
  <c r="N46" i="7"/>
  <c r="K46" i="7"/>
  <c r="J46" i="7"/>
  <c r="I46" i="7"/>
  <c r="H46" i="7"/>
  <c r="G46" i="7"/>
  <c r="F46" i="7"/>
  <c r="E46" i="7"/>
  <c r="G45" i="7"/>
  <c r="A45" i="7"/>
  <c r="U44" i="7"/>
  <c r="S44" i="7"/>
  <c r="P44" i="7"/>
  <c r="N44" i="7"/>
  <c r="K44" i="7"/>
  <c r="J44" i="7"/>
  <c r="H44" i="7"/>
  <c r="G44" i="7"/>
  <c r="F44" i="7"/>
  <c r="E44" i="7"/>
  <c r="U43" i="7"/>
  <c r="S43" i="7"/>
  <c r="P43" i="7"/>
  <c r="N43" i="7"/>
  <c r="G18" i="6" s="1"/>
  <c r="K43" i="7"/>
  <c r="E18" i="6" s="1"/>
  <c r="J43" i="7"/>
  <c r="H43" i="7"/>
  <c r="G43" i="7"/>
  <c r="F43" i="7"/>
  <c r="E43" i="7"/>
  <c r="U42" i="7"/>
  <c r="S42" i="7"/>
  <c r="P42" i="7"/>
  <c r="N42" i="7"/>
  <c r="K42" i="7"/>
  <c r="J42" i="7"/>
  <c r="H42" i="7"/>
  <c r="G42" i="7"/>
  <c r="F42" i="7"/>
  <c r="E42" i="7"/>
  <c r="U41" i="7"/>
  <c r="S41" i="7"/>
  <c r="P41" i="7"/>
  <c r="N41" i="7"/>
  <c r="G26" i="6" s="1"/>
  <c r="K41" i="7"/>
  <c r="E26" i="6" s="1"/>
  <c r="J41" i="7"/>
  <c r="H41" i="7"/>
  <c r="G41" i="7"/>
  <c r="F41" i="7"/>
  <c r="E41" i="7"/>
  <c r="U40" i="7"/>
  <c r="S40" i="7"/>
  <c r="P40" i="7"/>
  <c r="N40" i="7"/>
  <c r="K40" i="7"/>
  <c r="J40" i="7"/>
  <c r="H40" i="7"/>
  <c r="G40" i="7"/>
  <c r="F40" i="7"/>
  <c r="E40" i="7"/>
  <c r="U39" i="7"/>
  <c r="S39" i="7"/>
  <c r="P39" i="7"/>
  <c r="N39" i="7"/>
  <c r="K39" i="7"/>
  <c r="J39" i="7"/>
  <c r="H39" i="7"/>
  <c r="G39" i="7"/>
  <c r="F39" i="7"/>
  <c r="E39" i="7"/>
  <c r="U38" i="7"/>
  <c r="S38" i="7"/>
  <c r="P38" i="7"/>
  <c r="N38" i="7"/>
  <c r="K38" i="7"/>
  <c r="J38" i="7"/>
  <c r="H38" i="7"/>
  <c r="G38" i="7"/>
  <c r="F38" i="7"/>
  <c r="E38" i="7"/>
  <c r="U37" i="7"/>
  <c r="S37" i="7"/>
  <c r="P37" i="7"/>
  <c r="N37" i="7"/>
  <c r="K37" i="7"/>
  <c r="J37" i="7"/>
  <c r="H37" i="7"/>
  <c r="G37" i="7"/>
  <c r="F37" i="7"/>
  <c r="E37" i="7"/>
  <c r="U36" i="7"/>
  <c r="S36" i="7"/>
  <c r="P36" i="7"/>
  <c r="N36" i="7"/>
  <c r="K36" i="7"/>
  <c r="J36" i="7"/>
  <c r="H36" i="7"/>
  <c r="G36" i="7"/>
  <c r="F36" i="7"/>
  <c r="E36" i="7"/>
  <c r="U35" i="7"/>
  <c r="S35" i="7"/>
  <c r="P35" i="7"/>
  <c r="N35" i="7"/>
  <c r="K35" i="7"/>
  <c r="J35" i="7"/>
  <c r="H35" i="7"/>
  <c r="G35" i="7"/>
  <c r="F35" i="7"/>
  <c r="E35" i="7"/>
  <c r="U34" i="7"/>
  <c r="S34" i="7"/>
  <c r="P34" i="7"/>
  <c r="N34" i="7"/>
  <c r="K34" i="7"/>
  <c r="J34" i="7"/>
  <c r="H34" i="7"/>
  <c r="G34" i="7"/>
  <c r="F34" i="7"/>
  <c r="E34" i="7"/>
  <c r="U33" i="7"/>
  <c r="S33" i="7"/>
  <c r="P33" i="7"/>
  <c r="N33" i="7"/>
  <c r="K33" i="7"/>
  <c r="J33" i="7"/>
  <c r="H33" i="7"/>
  <c r="G33" i="7"/>
  <c r="F33" i="7"/>
  <c r="E33" i="7"/>
  <c r="U32" i="7"/>
  <c r="S32" i="7"/>
  <c r="P32" i="7"/>
  <c r="N32" i="7"/>
  <c r="K32" i="7"/>
  <c r="J32" i="7"/>
  <c r="H32" i="7"/>
  <c r="G32" i="7"/>
  <c r="F32" i="7"/>
  <c r="E32" i="7"/>
  <c r="U31" i="7"/>
  <c r="S31" i="7"/>
  <c r="P31" i="7"/>
  <c r="N31" i="7"/>
  <c r="G13" i="6" s="1"/>
  <c r="K31" i="7"/>
  <c r="E13" i="6" s="1"/>
  <c r="J31" i="7"/>
  <c r="H31" i="7"/>
  <c r="G31" i="7"/>
  <c r="F31" i="7"/>
  <c r="E31" i="7"/>
  <c r="U30" i="7"/>
  <c r="S30" i="7"/>
  <c r="P30" i="7"/>
  <c r="N30" i="7"/>
  <c r="G16" i="6" s="1"/>
  <c r="K30" i="7"/>
  <c r="E16" i="6" s="1"/>
  <c r="J30" i="7"/>
  <c r="H30" i="7"/>
  <c r="G30" i="7"/>
  <c r="F30" i="7"/>
  <c r="E30" i="7"/>
  <c r="U29" i="7"/>
  <c r="S29" i="7"/>
  <c r="P29" i="7"/>
  <c r="N29" i="7"/>
  <c r="G17" i="6" s="1"/>
  <c r="K29" i="7"/>
  <c r="E17" i="6" s="1"/>
  <c r="J29" i="7"/>
  <c r="H29" i="7"/>
  <c r="G29" i="7"/>
  <c r="F29" i="7"/>
  <c r="E29" i="7"/>
  <c r="U28" i="7"/>
  <c r="S28" i="7"/>
  <c r="P28" i="7"/>
  <c r="N28" i="7"/>
  <c r="G20" i="6" s="1"/>
  <c r="K28" i="7"/>
  <c r="E20" i="6" s="1"/>
  <c r="J28" i="7"/>
  <c r="H28" i="7"/>
  <c r="G28" i="7"/>
  <c r="F28" i="7"/>
  <c r="E28" i="7"/>
  <c r="G27" i="7"/>
  <c r="A27" i="7"/>
  <c r="U26" i="7"/>
  <c r="S26" i="7"/>
  <c r="P26" i="7"/>
  <c r="N26" i="7"/>
  <c r="K26" i="7"/>
  <c r="J26" i="7"/>
  <c r="I26" i="7"/>
  <c r="H26" i="7"/>
  <c r="G26" i="7"/>
  <c r="F26" i="7"/>
  <c r="E26" i="7"/>
  <c r="U25" i="7"/>
  <c r="S25" i="7"/>
  <c r="P25" i="7"/>
  <c r="N25" i="7"/>
  <c r="G27" i="6" s="1"/>
  <c r="K25" i="7"/>
  <c r="E27" i="6" s="1"/>
  <c r="J25" i="7"/>
  <c r="I25" i="7"/>
  <c r="D27" i="6" s="1"/>
  <c r="H25" i="7"/>
  <c r="G25" i="7"/>
  <c r="F25" i="7"/>
  <c r="E25" i="7"/>
  <c r="U24" i="7"/>
  <c r="S24" i="7"/>
  <c r="P24" i="7"/>
  <c r="N24" i="7"/>
  <c r="G29" i="6" s="1"/>
  <c r="K24" i="7"/>
  <c r="E29" i="6" s="1"/>
  <c r="J24" i="7"/>
  <c r="I24" i="7"/>
  <c r="D29" i="6" s="1"/>
  <c r="H24" i="7"/>
  <c r="G24" i="7"/>
  <c r="F24" i="7"/>
  <c r="E24" i="7"/>
  <c r="U23" i="7"/>
  <c r="S23" i="7"/>
  <c r="P23" i="7"/>
  <c r="N23" i="7"/>
  <c r="G32" i="6" s="1"/>
  <c r="K23" i="7"/>
  <c r="E32" i="6" s="1"/>
  <c r="J23" i="7"/>
  <c r="I23" i="7"/>
  <c r="H23" i="7"/>
  <c r="G23" i="7"/>
  <c r="F23" i="7"/>
  <c r="E23" i="7"/>
  <c r="U22" i="7"/>
  <c r="S22" i="7"/>
  <c r="P22" i="7"/>
  <c r="N22" i="7"/>
  <c r="K22" i="7"/>
  <c r="J22" i="7"/>
  <c r="I22" i="7"/>
  <c r="H22" i="7"/>
  <c r="G22" i="7"/>
  <c r="F22" i="7"/>
  <c r="E22" i="7"/>
  <c r="U21" i="7"/>
  <c r="S21" i="7"/>
  <c r="P21" i="7"/>
  <c r="N21" i="7"/>
  <c r="K21" i="7"/>
  <c r="J21" i="7"/>
  <c r="H21" i="7"/>
  <c r="G21" i="7"/>
  <c r="F21" i="7"/>
  <c r="E21" i="7"/>
  <c r="U20" i="7"/>
  <c r="S20" i="7"/>
  <c r="P20" i="7"/>
  <c r="N20" i="7"/>
  <c r="K20" i="7"/>
  <c r="J20" i="7"/>
  <c r="H20" i="7"/>
  <c r="G20" i="7"/>
  <c r="F20" i="7"/>
  <c r="E20" i="7"/>
  <c r="U19" i="7"/>
  <c r="S19" i="7"/>
  <c r="P19" i="7"/>
  <c r="N19" i="7"/>
  <c r="G22" i="6" s="1"/>
  <c r="K19" i="7"/>
  <c r="E22" i="6" s="1"/>
  <c r="J19" i="7"/>
  <c r="H19" i="7"/>
  <c r="G19" i="7"/>
  <c r="F19" i="7"/>
  <c r="E19" i="7"/>
  <c r="U18" i="7"/>
  <c r="S18" i="7"/>
  <c r="P18" i="7"/>
  <c r="N18" i="7"/>
  <c r="K18" i="7"/>
  <c r="J18" i="7"/>
  <c r="H18" i="7"/>
  <c r="G18" i="7"/>
  <c r="F18" i="7"/>
  <c r="E18" i="7"/>
  <c r="G17" i="7"/>
  <c r="A17" i="7"/>
  <c r="U16" i="7"/>
  <c r="S16" i="7"/>
  <c r="P16" i="7"/>
  <c r="N16" i="7"/>
  <c r="K16" i="7"/>
  <c r="J16" i="7"/>
  <c r="I16" i="7"/>
  <c r="H16" i="7"/>
  <c r="G16" i="7"/>
  <c r="F16" i="7"/>
  <c r="E16" i="7"/>
  <c r="U15" i="7"/>
  <c r="S15" i="7"/>
  <c r="P15" i="7"/>
  <c r="N15" i="7"/>
  <c r="K15" i="7"/>
  <c r="J15" i="7"/>
  <c r="I15" i="7"/>
  <c r="H15" i="7"/>
  <c r="G15" i="7"/>
  <c r="F15" i="7"/>
  <c r="E15" i="7"/>
  <c r="U14" i="7"/>
  <c r="S14" i="7"/>
  <c r="P14" i="7"/>
  <c r="N14" i="7"/>
  <c r="G11" i="6" s="1"/>
  <c r="K14" i="7"/>
  <c r="E11" i="6" s="1"/>
  <c r="J14" i="7"/>
  <c r="H14" i="7"/>
  <c r="G14" i="7"/>
  <c r="F14" i="7"/>
  <c r="E14" i="7"/>
  <c r="U13" i="7"/>
  <c r="S13" i="7"/>
  <c r="P13" i="7"/>
  <c r="N13" i="7"/>
  <c r="K13" i="7"/>
  <c r="J13" i="7"/>
  <c r="H13" i="7"/>
  <c r="G13" i="7"/>
  <c r="F13" i="7"/>
  <c r="E13" i="7"/>
  <c r="U12" i="7"/>
  <c r="S12" i="7"/>
  <c r="P12" i="7"/>
  <c r="N12" i="7"/>
  <c r="G24" i="6" s="1"/>
  <c r="K12" i="7"/>
  <c r="E24" i="6" s="1"/>
  <c r="J12" i="7"/>
  <c r="I12" i="7"/>
  <c r="H12" i="7"/>
  <c r="G12" i="7"/>
  <c r="F12" i="7"/>
  <c r="E12" i="7"/>
  <c r="U11" i="7"/>
  <c r="S11" i="7"/>
  <c r="P11" i="7"/>
  <c r="N11" i="7"/>
  <c r="G10" i="6" s="1"/>
  <c r="K11" i="7"/>
  <c r="E10" i="6" s="1"/>
  <c r="J11" i="7"/>
  <c r="H11" i="7"/>
  <c r="G11" i="7"/>
  <c r="F11" i="7"/>
  <c r="E11" i="7"/>
  <c r="U10" i="7"/>
  <c r="S10" i="7"/>
  <c r="P10" i="7"/>
  <c r="N10" i="7"/>
  <c r="G25" i="6" s="1"/>
  <c r="K10" i="7"/>
  <c r="E25" i="6" s="1"/>
  <c r="J10" i="7"/>
  <c r="H10" i="7"/>
  <c r="G10" i="7"/>
  <c r="F10" i="7"/>
  <c r="E10" i="7"/>
  <c r="G9" i="7"/>
  <c r="A9" i="7"/>
  <c r="U8" i="7"/>
  <c r="S8" i="7"/>
  <c r="P8" i="7"/>
  <c r="N8" i="7"/>
  <c r="G19" i="6" s="1"/>
  <c r="K8" i="7"/>
  <c r="E19" i="6" s="1"/>
  <c r="J8" i="7"/>
  <c r="H8" i="7"/>
  <c r="G8" i="7"/>
  <c r="F8" i="7"/>
  <c r="E8" i="7"/>
  <c r="G7" i="7"/>
  <c r="A7" i="7"/>
  <c r="G6" i="7"/>
  <c r="A6" i="7"/>
  <c r="D28" i="6" l="1"/>
  <c r="D32" i="6"/>
  <c r="L8" i="7"/>
  <c r="Q8" i="7"/>
  <c r="L11" i="7"/>
  <c r="Q11" i="7"/>
  <c r="L10" i="7"/>
  <c r="M10" i="7" s="1"/>
  <c r="Q10" i="7"/>
  <c r="L12" i="7"/>
  <c r="Q12" i="7"/>
  <c r="T12" i="7" s="1"/>
  <c r="L14" i="7"/>
  <c r="Q14" i="7"/>
  <c r="L13" i="7"/>
  <c r="Q13" i="7"/>
  <c r="L16" i="7"/>
  <c r="Q16" i="7"/>
  <c r="T16" i="7" s="1"/>
  <c r="L15" i="7"/>
  <c r="Q15" i="7"/>
  <c r="L20" i="7"/>
  <c r="M20" i="7" s="1"/>
  <c r="Q20" i="7"/>
  <c r="L19" i="7"/>
  <c r="Q19" i="7"/>
  <c r="T19" i="7" s="1"/>
  <c r="L18" i="7"/>
  <c r="Q18" i="7"/>
  <c r="L21" i="7"/>
  <c r="M21" i="7" s="1"/>
  <c r="Q21" i="7"/>
  <c r="L22" i="7"/>
  <c r="Q22" i="7"/>
  <c r="L26" i="7"/>
  <c r="Q26" i="7"/>
  <c r="L25" i="7"/>
  <c r="O25" i="7" s="1"/>
  <c r="H27" i="6" s="1"/>
  <c r="Q25" i="7"/>
  <c r="L24" i="7"/>
  <c r="Q24" i="7"/>
  <c r="T24" i="7" s="1"/>
  <c r="L23" i="7"/>
  <c r="Q23" i="7"/>
  <c r="R23" i="7" s="1"/>
  <c r="L31" i="7"/>
  <c r="O31" i="7" s="1"/>
  <c r="Q31" i="7"/>
  <c r="L30" i="7"/>
  <c r="Q30" i="7"/>
  <c r="T30" i="7" s="1"/>
  <c r="L29" i="7"/>
  <c r="Q29" i="7"/>
  <c r="L28" i="7"/>
  <c r="M28" i="7" s="1"/>
  <c r="Q28" i="7"/>
  <c r="L35" i="7"/>
  <c r="Q35" i="7"/>
  <c r="T35" i="7" s="1"/>
  <c r="L34" i="7"/>
  <c r="Q34" i="7"/>
  <c r="T34" i="7" s="1"/>
  <c r="L33" i="7"/>
  <c r="Q33" i="7"/>
  <c r="L32" i="7"/>
  <c r="Q32" i="7"/>
  <c r="L39" i="7"/>
  <c r="O39" i="7" s="1"/>
  <c r="Q39" i="7"/>
  <c r="L38" i="7"/>
  <c r="Q38" i="7"/>
  <c r="R38" i="7" s="1"/>
  <c r="L37" i="7"/>
  <c r="Q37" i="7"/>
  <c r="L36" i="7"/>
  <c r="Q36" i="7"/>
  <c r="L40" i="7"/>
  <c r="Q40" i="7"/>
  <c r="L43" i="7"/>
  <c r="Q43" i="7"/>
  <c r="L42" i="7"/>
  <c r="Q42" i="7"/>
  <c r="T42" i="7" s="1"/>
  <c r="L41" i="7"/>
  <c r="Q41" i="7"/>
  <c r="L44" i="7"/>
  <c r="Q44" i="7"/>
  <c r="L47" i="7"/>
  <c r="Q47" i="7"/>
  <c r="L46" i="7"/>
  <c r="Q46" i="7"/>
  <c r="L51" i="7"/>
  <c r="Q51" i="7"/>
  <c r="L50" i="7"/>
  <c r="O50" i="7" s="1"/>
  <c r="Q50" i="7"/>
  <c r="L49" i="7"/>
  <c r="Q49" i="7"/>
  <c r="L48" i="7"/>
  <c r="Q48" i="7"/>
  <c r="L52" i="7"/>
  <c r="Q52" i="7"/>
  <c r="L56" i="7"/>
  <c r="Q56" i="7"/>
  <c r="L55" i="7"/>
  <c r="Q55" i="7"/>
  <c r="L54" i="7"/>
  <c r="O54" i="7" s="1"/>
  <c r="Q54" i="7"/>
  <c r="L53" i="7"/>
  <c r="Q53" i="7"/>
  <c r="R53" i="7" s="1"/>
  <c r="L57" i="7"/>
  <c r="Q57" i="7"/>
  <c r="R57" i="7" s="1"/>
  <c r="L59" i="7"/>
  <c r="Q59" i="7"/>
  <c r="L58" i="7"/>
  <c r="O58" i="7" s="1"/>
  <c r="Q58" i="7"/>
  <c r="L61" i="7"/>
  <c r="Q61" i="7"/>
  <c r="T61" i="7" s="1"/>
  <c r="L60" i="7"/>
  <c r="Q60" i="7"/>
  <c r="L63" i="7"/>
  <c r="Q63" i="7"/>
  <c r="L62" i="7"/>
  <c r="Q62" i="7"/>
  <c r="L65" i="7"/>
  <c r="Q65" i="7"/>
  <c r="T65" i="7" s="1"/>
  <c r="L64" i="7"/>
  <c r="Q64" i="7"/>
  <c r="L66" i="7"/>
  <c r="Q66" i="7"/>
  <c r="L70" i="7"/>
  <c r="O70" i="7" s="1"/>
  <c r="Q70" i="7"/>
  <c r="R70" i="7" s="1"/>
  <c r="L69" i="7"/>
  <c r="Q69" i="7"/>
  <c r="R69" i="7" s="1"/>
  <c r="L68" i="7"/>
  <c r="Q68" i="7"/>
  <c r="L67" i="7"/>
  <c r="Q67" i="7"/>
  <c r="L72" i="7"/>
  <c r="Q72" i="7"/>
  <c r="L71" i="7"/>
  <c r="Q71" i="7"/>
  <c r="L76" i="7"/>
  <c r="Q76" i="7"/>
  <c r="L75" i="7"/>
  <c r="Q75" i="7"/>
  <c r="L74" i="7"/>
  <c r="Q74" i="7"/>
  <c r="L73" i="7"/>
  <c r="Q73" i="7"/>
  <c r="T73" i="7" s="1"/>
  <c r="L78" i="7"/>
  <c r="O78" i="7" s="1"/>
  <c r="Q78" i="7"/>
  <c r="R78" i="7" s="1"/>
  <c r="L77" i="7"/>
  <c r="Q77" i="7"/>
  <c r="T77" i="7" s="1"/>
  <c r="L80" i="7"/>
  <c r="Q80" i="7"/>
  <c r="L79" i="7"/>
  <c r="Q79" i="7"/>
  <c r="L82" i="7"/>
  <c r="Q82" i="7"/>
  <c r="L81" i="7"/>
  <c r="Q81" i="7"/>
  <c r="T81" i="7" s="1"/>
  <c r="L88" i="7"/>
  <c r="Q88" i="7"/>
  <c r="T88" i="7" s="1"/>
  <c r="L87" i="7"/>
  <c r="Q87" i="7"/>
  <c r="L86" i="7"/>
  <c r="M86" i="7" s="1"/>
  <c r="Q86" i="7"/>
  <c r="L85" i="7"/>
  <c r="O85" i="7" s="1"/>
  <c r="Q85" i="7"/>
  <c r="R85" i="7" s="1"/>
  <c r="L84" i="7"/>
  <c r="Q84" i="7"/>
  <c r="R84" i="7" s="1"/>
  <c r="L91" i="7"/>
  <c r="Q91" i="7"/>
  <c r="L90" i="7"/>
  <c r="Q90" i="7"/>
  <c r="L89" i="7"/>
  <c r="O89" i="7" s="1"/>
  <c r="H31" i="6" s="1"/>
  <c r="Q89" i="7"/>
  <c r="L94" i="7"/>
  <c r="Q94" i="7"/>
  <c r="L93" i="7"/>
  <c r="Q93" i="7"/>
  <c r="O20" i="7" l="1"/>
  <c r="M70" i="7"/>
  <c r="M50" i="7"/>
  <c r="T23" i="7"/>
  <c r="M39" i="7"/>
  <c r="T38" i="7"/>
  <c r="T78" i="7"/>
  <c r="T69" i="7"/>
  <c r="R19" i="7"/>
  <c r="T84" i="7"/>
  <c r="T53" i="7"/>
  <c r="R16" i="7"/>
  <c r="R50" i="7"/>
  <c r="T50" i="7"/>
  <c r="M29" i="7"/>
  <c r="O29" i="7"/>
  <c r="R31" i="7"/>
  <c r="T31" i="7"/>
  <c r="O13" i="7"/>
  <c r="M13" i="7"/>
  <c r="O12" i="7"/>
  <c r="H24" i="6" s="1"/>
  <c r="M12" i="7"/>
  <c r="R90" i="7"/>
  <c r="T90" i="7"/>
  <c r="O81" i="7"/>
  <c r="M81" i="7"/>
  <c r="O62" i="7"/>
  <c r="M62" i="7"/>
  <c r="O52" i="7"/>
  <c r="M52" i="7"/>
  <c r="T49" i="7"/>
  <c r="R49" i="7"/>
  <c r="O51" i="7"/>
  <c r="M51" i="7"/>
  <c r="O43" i="7"/>
  <c r="H18" i="6" s="1"/>
  <c r="M43" i="7"/>
  <c r="F18" i="6" s="1"/>
  <c r="O35" i="7"/>
  <c r="H13" i="6" s="1"/>
  <c r="M35" i="7"/>
  <c r="T28" i="7"/>
  <c r="R28" i="7"/>
  <c r="T57" i="7"/>
  <c r="I66" i="7"/>
  <c r="I65" i="7"/>
  <c r="I64" i="7"/>
  <c r="O67" i="7"/>
  <c r="M67" i="7"/>
  <c r="O66" i="7"/>
  <c r="T64" i="7"/>
  <c r="R64" i="7"/>
  <c r="O65" i="7"/>
  <c r="M65" i="7"/>
  <c r="O61" i="7"/>
  <c r="M61" i="7"/>
  <c r="M59" i="7"/>
  <c r="O59" i="7"/>
  <c r="O53" i="7"/>
  <c r="M53" i="7"/>
  <c r="T56" i="7"/>
  <c r="R56" i="7"/>
  <c r="M32" i="7"/>
  <c r="F20" i="6" s="1"/>
  <c r="O32" i="7"/>
  <c r="M54" i="7"/>
  <c r="R73" i="7"/>
  <c r="T47" i="7"/>
  <c r="R47" i="7"/>
  <c r="O23" i="7"/>
  <c r="H32" i="6" s="1"/>
  <c r="M23" i="7"/>
  <c r="O90" i="7"/>
  <c r="M90" i="7"/>
  <c r="O64" i="7"/>
  <c r="M64" i="7"/>
  <c r="O46" i="7"/>
  <c r="M46" i="7"/>
  <c r="O37" i="7"/>
  <c r="M37" i="7"/>
  <c r="R14" i="7"/>
  <c r="T14" i="7"/>
  <c r="O77" i="7"/>
  <c r="M77" i="7"/>
  <c r="M22" i="7"/>
  <c r="F25" i="6" s="1"/>
  <c r="O22" i="7"/>
  <c r="I80" i="7"/>
  <c r="I79" i="7"/>
  <c r="M80" i="7"/>
  <c r="O80" i="7"/>
  <c r="O76" i="7"/>
  <c r="M76" i="7"/>
  <c r="T72" i="7"/>
  <c r="R72" i="7"/>
  <c r="O42" i="7"/>
  <c r="M42" i="7"/>
  <c r="O40" i="7"/>
  <c r="M40" i="7"/>
  <c r="T36" i="7"/>
  <c r="R36" i="7"/>
  <c r="R34" i="7"/>
  <c r="T91" i="7"/>
  <c r="R91" i="7"/>
  <c r="O74" i="7"/>
  <c r="O84" i="7"/>
  <c r="H34" i="6" s="1"/>
  <c r="M84" i="7"/>
  <c r="F34" i="6" s="1"/>
  <c r="O60" i="7"/>
  <c r="M60" i="7"/>
  <c r="M44" i="7"/>
  <c r="O44" i="7"/>
  <c r="T41" i="7"/>
  <c r="R41" i="7"/>
  <c r="O30" i="7"/>
  <c r="H16" i="6" s="1"/>
  <c r="M30" i="7"/>
  <c r="T18" i="7"/>
  <c r="R18" i="7"/>
  <c r="O19" i="7"/>
  <c r="H22" i="6" s="1"/>
  <c r="M19" i="7"/>
  <c r="F22" i="6" s="1"/>
  <c r="O15" i="7"/>
  <c r="M15" i="7"/>
  <c r="M66" i="7"/>
  <c r="I94" i="7"/>
  <c r="D12" i="6" s="1"/>
  <c r="I93" i="7"/>
  <c r="O24" i="7"/>
  <c r="H29" i="6" s="1"/>
  <c r="M24" i="7"/>
  <c r="F29" i="6" s="1"/>
  <c r="I81" i="7"/>
  <c r="I82" i="7"/>
  <c r="T87" i="7"/>
  <c r="R87" i="7"/>
  <c r="O88" i="7"/>
  <c r="M88" i="7"/>
  <c r="O82" i="7"/>
  <c r="R74" i="7"/>
  <c r="T74" i="7"/>
  <c r="M75" i="7"/>
  <c r="O75" i="7"/>
  <c r="M63" i="7"/>
  <c r="O63" i="7"/>
  <c r="T22" i="7"/>
  <c r="R22" i="7"/>
  <c r="O18" i="7"/>
  <c r="M18" i="7"/>
  <c r="M11" i="7"/>
  <c r="F10" i="6" s="1"/>
  <c r="O11" i="7"/>
  <c r="H10" i="6" s="1"/>
  <c r="T70" i="7"/>
  <c r="R81" i="7"/>
  <c r="I21" i="7"/>
  <c r="T94" i="7"/>
  <c r="R94" i="7"/>
  <c r="T89" i="7"/>
  <c r="R89" i="7"/>
  <c r="O91" i="7"/>
  <c r="M91" i="7"/>
  <c r="T86" i="7"/>
  <c r="R86" i="7"/>
  <c r="O87" i="7"/>
  <c r="M87" i="7"/>
  <c r="R82" i="7"/>
  <c r="T80" i="7"/>
  <c r="R80" i="7"/>
  <c r="O73" i="7"/>
  <c r="M73" i="7"/>
  <c r="T71" i="7"/>
  <c r="R71" i="7"/>
  <c r="M72" i="7"/>
  <c r="O72" i="7"/>
  <c r="O49" i="7"/>
  <c r="H28" i="6" s="1"/>
  <c r="M49" i="7"/>
  <c r="R46" i="7"/>
  <c r="T46" i="7"/>
  <c r="M36" i="7"/>
  <c r="R39" i="7"/>
  <c r="O34" i="7"/>
  <c r="M34" i="7"/>
  <c r="T13" i="7"/>
  <c r="O14" i="7"/>
  <c r="T11" i="7"/>
  <c r="R11" i="7"/>
  <c r="T39" i="7"/>
  <c r="M78" i="7"/>
  <c r="M25" i="7"/>
  <c r="F27" i="6" s="1"/>
  <c r="M89" i="7"/>
  <c r="F31" i="6" s="1"/>
  <c r="I62" i="7"/>
  <c r="I63" i="7"/>
  <c r="I44" i="7"/>
  <c r="I39" i="7"/>
  <c r="I37" i="7"/>
  <c r="I38" i="7"/>
  <c r="I36" i="7"/>
  <c r="I32" i="7"/>
  <c r="I34" i="7"/>
  <c r="I33" i="7"/>
  <c r="I35" i="7"/>
  <c r="O94" i="7"/>
  <c r="M94" i="7"/>
  <c r="T59" i="7"/>
  <c r="R59" i="7"/>
  <c r="O57" i="7"/>
  <c r="M57" i="7"/>
  <c r="T55" i="7"/>
  <c r="R55" i="7"/>
  <c r="O56" i="7"/>
  <c r="M56" i="7"/>
  <c r="T48" i="7"/>
  <c r="R48" i="7"/>
  <c r="M47" i="7"/>
  <c r="O47" i="7"/>
  <c r="O41" i="7"/>
  <c r="H26" i="6" s="1"/>
  <c r="M41" i="7"/>
  <c r="F26" i="6" s="1"/>
  <c r="R43" i="7"/>
  <c r="T43" i="7"/>
  <c r="R33" i="7"/>
  <c r="T33" i="7"/>
  <c r="O28" i="7"/>
  <c r="T26" i="7"/>
  <c r="R26" i="7"/>
  <c r="T20" i="7"/>
  <c r="O36" i="7"/>
  <c r="R65" i="7"/>
  <c r="R24" i="7"/>
  <c r="R61" i="7"/>
  <c r="R30" i="7"/>
  <c r="R12" i="7"/>
  <c r="I61" i="7"/>
  <c r="I60" i="7"/>
  <c r="D23" i="6" s="1"/>
  <c r="F30" i="6"/>
  <c r="T76" i="7"/>
  <c r="R76" i="7"/>
  <c r="M71" i="7"/>
  <c r="O71" i="7"/>
  <c r="T68" i="7"/>
  <c r="R68" i="7"/>
  <c r="O69" i="7"/>
  <c r="M69" i="7"/>
  <c r="T63" i="7"/>
  <c r="R63" i="7"/>
  <c r="T60" i="7"/>
  <c r="R60" i="7"/>
  <c r="R54" i="7"/>
  <c r="T54" i="7"/>
  <c r="O86" i="7"/>
  <c r="H30" i="6" s="1"/>
  <c r="M74" i="7"/>
  <c r="M82" i="7"/>
  <c r="I42" i="7"/>
  <c r="I41" i="7"/>
  <c r="D26" i="6" s="1"/>
  <c r="I43" i="7"/>
  <c r="D18" i="6" s="1"/>
  <c r="I40" i="7"/>
  <c r="I30" i="7"/>
  <c r="I28" i="7"/>
  <c r="D20" i="6" s="1"/>
  <c r="I29" i="7"/>
  <c r="D17" i="6" s="1"/>
  <c r="I31" i="7"/>
  <c r="D13" i="6" s="1"/>
  <c r="T93" i="7"/>
  <c r="R93" i="7"/>
  <c r="R79" i="7"/>
  <c r="T79" i="7"/>
  <c r="T67" i="7"/>
  <c r="R67" i="7"/>
  <c r="T58" i="7"/>
  <c r="R58" i="7"/>
  <c r="O55" i="7"/>
  <c r="M55" i="7"/>
  <c r="O48" i="7"/>
  <c r="H33" i="6" s="1"/>
  <c r="M48" i="7"/>
  <c r="T44" i="7"/>
  <c r="R44" i="7"/>
  <c r="R32" i="7"/>
  <c r="T32" i="7"/>
  <c r="M33" i="7"/>
  <c r="O33" i="7"/>
  <c r="R35" i="7"/>
  <c r="R25" i="7"/>
  <c r="T25" i="7"/>
  <c r="O26" i="7"/>
  <c r="M26" i="7"/>
  <c r="T21" i="7"/>
  <c r="R21" i="7"/>
  <c r="T10" i="7"/>
  <c r="R10" i="7"/>
  <c r="T8" i="7"/>
  <c r="R8" i="7"/>
  <c r="T85" i="7"/>
  <c r="R42" i="7"/>
  <c r="R20" i="7"/>
  <c r="M85" i="7"/>
  <c r="M58" i="7"/>
  <c r="R75" i="7"/>
  <c r="T75" i="7"/>
  <c r="O68" i="7"/>
  <c r="M68" i="7"/>
  <c r="R66" i="7"/>
  <c r="T66" i="7"/>
  <c r="T62" i="7"/>
  <c r="R62" i="7"/>
  <c r="T52" i="7"/>
  <c r="R52" i="7"/>
  <c r="T29" i="7"/>
  <c r="R29" i="7"/>
  <c r="T82" i="7"/>
  <c r="R88" i="7"/>
  <c r="M31" i="7"/>
  <c r="M14" i="7"/>
  <c r="F11" i="6" s="1"/>
  <c r="R77" i="7"/>
  <c r="I19" i="7"/>
  <c r="D22" i="6" s="1"/>
  <c r="I20" i="7"/>
  <c r="I18" i="7"/>
  <c r="I14" i="7"/>
  <c r="D11" i="6" s="1"/>
  <c r="I13" i="7"/>
  <c r="D24" i="6" s="1"/>
  <c r="I10" i="7"/>
  <c r="D25" i="6" s="1"/>
  <c r="I11" i="7"/>
  <c r="D10" i="6" s="1"/>
  <c r="I8" i="7"/>
  <c r="D19" i="6" s="1"/>
  <c r="M93" i="7"/>
  <c r="O93" i="7"/>
  <c r="M79" i="7"/>
  <c r="R51" i="7"/>
  <c r="T51" i="7"/>
  <c r="T40" i="7"/>
  <c r="R40" i="7"/>
  <c r="T37" i="7"/>
  <c r="R37" i="7"/>
  <c r="M38" i="7"/>
  <c r="O38" i="7"/>
  <c r="O21" i="7"/>
  <c r="T15" i="7"/>
  <c r="R15" i="7"/>
  <c r="O16" i="7"/>
  <c r="M16" i="7"/>
  <c r="O10" i="7"/>
  <c r="O8" i="7"/>
  <c r="H19" i="6" s="1"/>
  <c r="M8" i="7"/>
  <c r="F19" i="6" s="1"/>
  <c r="O79" i="7"/>
  <c r="R13" i="7"/>
  <c r="A37" i="6"/>
  <c r="A4" i="6"/>
  <c r="F32" i="6" l="1"/>
  <c r="H25" i="6"/>
  <c r="D16" i="6"/>
  <c r="H21" i="6"/>
  <c r="F17" i="6"/>
  <c r="F12" i="6"/>
  <c r="F16" i="6"/>
  <c r="F24" i="6"/>
  <c r="F13" i="6"/>
  <c r="F33" i="6"/>
  <c r="D21" i="6"/>
  <c r="H11" i="6"/>
  <c r="F28" i="6"/>
  <c r="H12" i="6"/>
  <c r="F23" i="6"/>
  <c r="H23" i="6"/>
  <c r="H20" i="6"/>
  <c r="F21" i="6"/>
  <c r="H17" i="6"/>
  <c r="G14" i="6" l="1"/>
  <c r="G39" i="6"/>
  <c r="G35" i="6"/>
  <c r="E39" i="6"/>
  <c r="E35" i="6"/>
  <c r="G40" i="6"/>
  <c r="G44" i="6" s="1"/>
  <c r="E40" i="6"/>
  <c r="E44" i="6" s="1"/>
  <c r="E1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Шевчик Александр Андреевич</author>
  </authors>
  <commentList>
    <comment ref="E9" authorId="0" shapeId="0" xr:uid="{D380E880-CC01-4A22-9D11-A2266E3C8BC7}">
      <text>
        <r>
          <rPr>
            <b/>
            <sz val="9"/>
            <color indexed="81"/>
            <rFont val="Tahoma"/>
            <charset val="1"/>
          </rPr>
          <t>Шевчик Александр Андреевич:</t>
        </r>
        <r>
          <rPr>
            <sz val="9"/>
            <color indexed="81"/>
            <rFont val="Tahoma"/>
            <charset val="1"/>
          </rPr>
          <t xml:space="preserve">
На основе данных АЦ Москвы за 6 месяцев</t>
        </r>
      </text>
    </comment>
  </commentList>
</comments>
</file>

<file path=xl/sharedStrings.xml><?xml version="1.0" encoding="utf-8"?>
<sst xmlns="http://schemas.openxmlformats.org/spreadsheetml/2006/main" count="3925" uniqueCount="277">
  <si>
    <t>шт.</t>
  </si>
  <si>
    <t>100 шт.</t>
  </si>
  <si>
    <t>л</t>
  </si>
  <si>
    <t>НДС</t>
  </si>
  <si>
    <t>21.1-11-198</t>
  </si>
  <si>
    <t>Дюбели пластмассовые</t>
  </si>
  <si>
    <t>22.1-10-20</t>
  </si>
  <si>
    <t>Компрессоры поршневые, производительность до 240 л/мин, объем ресивера 50 л</t>
  </si>
  <si>
    <t>маш.-ч</t>
  </si>
  <si>
    <t>21.1-25-13</t>
  </si>
  <si>
    <t>Вода</t>
  </si>
  <si>
    <t>м3</t>
  </si>
  <si>
    <t>21.1-20-7</t>
  </si>
  <si>
    <t>Ветошь</t>
  </si>
  <si>
    <t>кг</t>
  </si>
  <si>
    <t>22.1-14-13</t>
  </si>
  <si>
    <t>Пылесосы, потребляемая мощность 350-1200 Вт</t>
  </si>
  <si>
    <t>22.1-18-24</t>
  </si>
  <si>
    <t>Автомобили полупассажирские типа ГАЗ, грузоподъемность до 2 т</t>
  </si>
  <si>
    <t>21.1-16-29</t>
  </si>
  <si>
    <t>Известь хлорная</t>
  </si>
  <si>
    <t>21.1-4-29</t>
  </si>
  <si>
    <t>Парафин высокотекучий (масло парафиновое)</t>
  </si>
  <si>
    <t>21.1-4-42</t>
  </si>
  <si>
    <t>Смазка пластическая антифрикционная, марка "Литол-24"</t>
  </si>
  <si>
    <t>21.1-6-114</t>
  </si>
  <si>
    <t>Растворитель "Уайт-спирит"</t>
  </si>
  <si>
    <t>т</t>
  </si>
  <si>
    <t>22.1-30-56</t>
  </si>
  <si>
    <t>Шуруповерты</t>
  </si>
  <si>
    <t>21.1-1-11</t>
  </si>
  <si>
    <t>Герметик силиконовый</t>
  </si>
  <si>
    <t>21.1-11-125</t>
  </si>
  <si>
    <t>Шурупы с потайной головкой, черные, размер 8,0х100 мм</t>
  </si>
  <si>
    <t>21.1-11-51</t>
  </si>
  <si>
    <t>Дюбели с насаженными шайбами</t>
  </si>
  <si>
    <t>21.1-11-15</t>
  </si>
  <si>
    <t>Болты строительные с гайками с шестигранной головкой, диаметр резьбы 6 мм</t>
  </si>
  <si>
    <t>21.12-5-17</t>
  </si>
  <si>
    <t>Кольца резиновые уплотнительные для канализации из поливинилхлоридных труб</t>
  </si>
  <si>
    <t>21.1-20-10</t>
  </si>
  <si>
    <t>Лента изоляционная хлопчатобумажная</t>
  </si>
  <si>
    <t>21.1-4-3</t>
  </si>
  <si>
    <t>Бензин</t>
  </si>
  <si>
    <t>21.1-6-139</t>
  </si>
  <si>
    <t>Эмаль, марка ПФ-115 (цветная), пентафталевая</t>
  </si>
  <si>
    <t>21.1-16-108</t>
  </si>
  <si>
    <t>Тальк молотый</t>
  </si>
  <si>
    <t>21.1-4-46</t>
  </si>
  <si>
    <t>Солидол жировой</t>
  </si>
  <si>
    <t>21.21-5-342</t>
  </si>
  <si>
    <t>Хомуты (стяжки) кабельные из полиамида, размеры 3,6х200 мм</t>
  </si>
  <si>
    <t>21.1-4-9</t>
  </si>
  <si>
    <t>Керосин</t>
  </si>
  <si>
    <t>Единица измерения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</si>
  <si>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</si>
  <si>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</si>
  <si>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</si>
  <si>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</si>
  <si>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</si>
  <si>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</si>
  <si>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</si>
  <si>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</si>
  <si>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</si>
  <si>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</si>
  <si>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</si>
  <si>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</si>
  <si>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</si>
  <si>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</si>
  <si>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</si>
  <si>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</si>
  <si>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</si>
  <si>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</si>
  <si>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</si>
  <si>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</si>
  <si>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</si>
  <si>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</si>
  <si>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</si>
  <si>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</si>
  <si>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BuildingFinished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</si>
  <si>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</si>
  <si>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</si>
  <si>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</si>
  <si>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</si>
  <si>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</si>
  <si>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</si>
  <si>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</si>
  <si>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</si>
  <si>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</si>
  <si>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</si>
  <si>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</si>
  <si>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Ресурсная ведомость на</t>
  </si>
  <si>
    <t>Объект: 2. АДЭС Техническое обслуживание инженерных систем комплекса "Техноград"  на 2022 год по данным карточек</t>
  </si>
  <si>
    <t>Обоснование</t>
  </si>
  <si>
    <t>Наименование</t>
  </si>
  <si>
    <t>Объем</t>
  </si>
  <si>
    <t>Базовая</t>
  </si>
  <si>
    <t>цена</t>
  </si>
  <si>
    <t>стоимость</t>
  </si>
  <si>
    <t>Текущая</t>
  </si>
  <si>
    <t xml:space="preserve">Машины и механизмы </t>
  </si>
  <si>
    <t xml:space="preserve">Итого машины и механизмы </t>
  </si>
  <si>
    <t xml:space="preserve">Материальные ресурсы </t>
  </si>
  <si>
    <t xml:space="preserve">Итого материальные ресурсы </t>
  </si>
  <si>
    <t>Итого по объекту: 2. АДЭС Техническое обслуживание инженерных систем комплекса "Техноград"  на 2022 год по данным карточек</t>
  </si>
  <si>
    <t xml:space="preserve">Итого трудовые ресурсы </t>
  </si>
  <si>
    <t xml:space="preserve">Итого материалы заказчика </t>
  </si>
  <si>
    <t xml:space="preserve">Итого оборудование </t>
  </si>
  <si>
    <t xml:space="preserve">Итого оборудование заказчика </t>
  </si>
  <si>
    <t>Итого материальных ресурсов</t>
  </si>
  <si>
    <t>№ п/п</t>
  </si>
  <si>
    <t>Расчёт затрат</t>
  </si>
  <si>
    <t>с применением затратного метода</t>
  </si>
  <si>
    <t>Наименование затрат</t>
  </si>
  <si>
    <t>Ед.изм.</t>
  </si>
  <si>
    <t>Кол-во</t>
  </si>
  <si>
    <t>Цена без НДС, руб.</t>
  </si>
  <si>
    <t>Стоимость без НДС, руб</t>
  </si>
  <si>
    <t>Примечание</t>
  </si>
  <si>
    <t>Код ОКВЭД</t>
  </si>
  <si>
    <t>Фонд оплаты труда (ФОТ):</t>
  </si>
  <si>
    <t>Чел. х Час</t>
  </si>
  <si>
    <t>Итого ФОТ</t>
  </si>
  <si>
    <t>чел/час</t>
  </si>
  <si>
    <t>3.</t>
  </si>
  <si>
    <t>Взносы и прочие обязательные платежи:</t>
  </si>
  <si>
    <t>3.1.</t>
  </si>
  <si>
    <t>Обязательное пенсионное страхование</t>
  </si>
  <si>
    <t>22% от ФОТ</t>
  </si>
  <si>
    <t>3.2.</t>
  </si>
  <si>
    <t>Обязательное социальное страхование</t>
  </si>
  <si>
    <t>2,9% от ФОТ</t>
  </si>
  <si>
    <t>3.3.</t>
  </si>
  <si>
    <t>Обязательное медицинское страхование</t>
  </si>
  <si>
    <t>5,1% от ФОТ</t>
  </si>
  <si>
    <t>3.4.</t>
  </si>
  <si>
    <t>Обязательное страхование от несчстных случаев</t>
  </si>
  <si>
    <t>0,2% от ФОТ</t>
  </si>
  <si>
    <t>Итого взносы  и  обязательные платежи</t>
  </si>
  <si>
    <t>4.</t>
  </si>
  <si>
    <t>Итого прямые расходы (п.1-3)</t>
  </si>
  <si>
    <t>руб.</t>
  </si>
  <si>
    <t>5.</t>
  </si>
  <si>
    <t xml:space="preserve">Накладные расходы  </t>
  </si>
  <si>
    <t>Не более 20 % от прямых расходов</t>
  </si>
  <si>
    <t>6.</t>
  </si>
  <si>
    <t>Себестоимость</t>
  </si>
  <si>
    <t>7.</t>
  </si>
  <si>
    <t>Плановая прибыль</t>
  </si>
  <si>
    <t>не более 5 % от себестоимости</t>
  </si>
  <si>
    <t>8.</t>
  </si>
  <si>
    <t>ИТОГО</t>
  </si>
  <si>
    <t>9.</t>
  </si>
  <si>
    <t>10.</t>
  </si>
  <si>
    <t>Итого, с НДС 20%</t>
  </si>
  <si>
    <t>Кол-во единиц</t>
  </si>
  <si>
    <t>Наименование работ и затрат</t>
  </si>
  <si>
    <t>АНО "Развитие человеческого капитала"</t>
  </si>
  <si>
    <t>"УТВЕРЖДАЮ"</t>
  </si>
  <si>
    <t xml:space="preserve">                                                      Приложение № 1                                                                                                         к Протоколу начальной (максимальной) цены договора                             </t>
  </si>
  <si>
    <t xml:space="preserve">СВОДНЫЙ РАСЧЁТ </t>
  </si>
  <si>
    <t>НАЧАЛЬНОЙ (МАКСИМАЛЬНОЙ) ЦЕНЫ ДОГОВОРА</t>
  </si>
  <si>
    <t>Наименование услуги</t>
  </si>
  <si>
    <t>Метод расчёта</t>
  </si>
  <si>
    <t>услуга</t>
  </si>
  <si>
    <t>Стоимость услуг (руб.) с НДС 20% за 2025г.</t>
  </si>
  <si>
    <t xml:space="preserve">Метод составления смет СН-2012.  </t>
  </si>
  <si>
    <t>[должность,подпись(инициалы,фамилия)]</t>
  </si>
  <si>
    <t xml:space="preserve">Проверил   </t>
  </si>
  <si>
    <t xml:space="preserve">Составил   </t>
  </si>
  <si>
    <t>Итого с НДС</t>
  </si>
  <si>
    <t>НДС 20%</t>
  </si>
  <si>
    <t>Итого на 2025 год</t>
  </si>
  <si>
    <t xml:space="preserve">Итого по смете: </t>
  </si>
  <si>
    <t>чел-ч</t>
  </si>
  <si>
    <t>ЗТР</t>
  </si>
  <si>
    <t>%</t>
  </si>
  <si>
    <t>НР и СП от ЗПМ</t>
  </si>
  <si>
    <t>СП от ЗП</t>
  </si>
  <si>
    <t>НР от ЗП</t>
  </si>
  <si>
    <t>МР</t>
  </si>
  <si>
    <t>в т.ч. ЗПМ</t>
  </si>
  <si>
    <t>ЭМ</t>
  </si>
  <si>
    <t>ЗП</t>
  </si>
  <si>
    <r>
      <t>1.20-2103-11-1/1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</si>
  <si>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1.20-2101-4-1/1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</si>
  <si>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1.20-2103-7-1/1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</si>
  <si>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1.20-2101-3-2/1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</si>
  <si>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1.20-2103-3-2/1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</si>
  <si>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1.21-2101-4-2/1</t>
    </r>
    <r>
      <rPr>
        <i/>
        <sz val="10"/>
        <rFont val="Arial"/>
        <family val="2"/>
        <charset val="204"/>
      </rPr>
      <t xml:space="preserve">
Поправка: СН-2012. Гл.1 Сб.21 п.3.2</t>
    </r>
  </si>
  <si>
    <r>
      <t>1.21-2103-12-2/1</t>
    </r>
    <r>
      <rPr>
        <i/>
        <sz val="10"/>
        <rFont val="Arial"/>
        <family val="2"/>
        <charset val="204"/>
      </rPr>
      <t xml:space="preserve">
Поправка: СН-2012. Гл.1 Сб.21 п.3.2</t>
    </r>
  </si>
  <si>
    <t>Ст-ть ед. с начислен.</t>
  </si>
  <si>
    <t>ЗТР, всего чел.-час</t>
  </si>
  <si>
    <t>Справочно</t>
  </si>
  <si>
    <t>ВСЕГО затрат, руб.</t>
  </si>
  <si>
    <t>Коэфф. пересчета</t>
  </si>
  <si>
    <t>Коэфф. зимних удоро-жаний</t>
  </si>
  <si>
    <t>Попра-вочные коэфф.</t>
  </si>
  <si>
    <t>Цена на ед. изм. руб.</t>
  </si>
  <si>
    <t>Шифр расценки и коды ресурсов</t>
  </si>
  <si>
    <t>№№ п/п</t>
  </si>
  <si>
    <t>Составлен(а) в уровне текущих (прогнозных) цен на январь 2024 года</t>
  </si>
  <si>
    <t>тыс.руб</t>
  </si>
  <si>
    <t>Средства на оплату труда</t>
  </si>
  <si>
    <t>Прочие работы</t>
  </si>
  <si>
    <t>Оборудование</t>
  </si>
  <si>
    <t>Монтажные работы</t>
  </si>
  <si>
    <t>Строительные работы</t>
  </si>
  <si>
    <t>Сметная стоимость</t>
  </si>
  <si>
    <t>(наименование работ и затрат, наименование объекта)</t>
  </si>
  <si>
    <t>(локальный сметный расчет)</t>
  </si>
  <si>
    <t>"_____"________________ 2024 г.</t>
  </si>
  <si>
    <t>"СОГЛАСОВАНО"</t>
  </si>
  <si>
    <t>Форма № 1а (глава 1-5)</t>
  </si>
  <si>
    <t>8 часов работы, количество работников в смене - 1</t>
  </si>
  <si>
    <t>3 часа работы, количество работников в смене - 1</t>
  </si>
  <si>
    <t>1 час работы, количество работников в смене - 1</t>
  </si>
  <si>
    <t>Метод анализа рыночной стоимости закупаемых товаров, работ, услуг</t>
  </si>
  <si>
    <t xml:space="preserve">Руководитель управления
по техническому обеспечению-главный инженер                                                                                                                                                                  М.Ю.Якимов   </t>
  </si>
  <si>
    <t>Услуга</t>
  </si>
  <si>
    <t>1</t>
  </si>
  <si>
    <t xml:space="preserve">КП № 3 </t>
  </si>
  <si>
    <t>КП № 2</t>
  </si>
  <si>
    <t>КП № 1</t>
  </si>
  <si>
    <t>Цены за услуги, руб.</t>
  </si>
  <si>
    <t>Кол-во услуг</t>
  </si>
  <si>
    <t>Наименование услуг</t>
  </si>
  <si>
    <t>№</t>
  </si>
  <si>
    <t xml:space="preserve">Используемый метод: метод анализа рыночной стоимости закупаемых товаров, работ, услуг </t>
  </si>
  <si>
    <t>к Протоколу начальной (максимальной) цены договора</t>
  </si>
  <si>
    <t>с использованием Методических рекомендаций по применению методов определения цены контракта, заключаемого с единственным поставщиком (подрядчиком, исполнителем), для обеспечения нужд города Москвы, утвержденных распоряжением Правительства Москвы от 16 мая 2014 г. № 242-РП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</si>
  <si>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  (Блок управления асинхронным двигателем с регулируемым приводом БРП-07-2 шт, БРП-02- 2 шт, БРП-11 -2  шт, )</t>
  </si>
  <si>
    <t>на оказание услуг круглосуточной аварийно-диспетчерской эксплуатационной службы по технической эксплуатации и техническому обслуживания зданий, сооружений, а также инженерных коммуникаций и систем в строениях, расположенных по адресу: г. Москва, Проспект Мира, дом 119, территория ВДНХ, строения №63, №322, №318, №320, №321, №332, №328, №329, № 165, №91 в 2025 гг.</t>
  </si>
  <si>
    <t xml:space="preserve">Затратный метод              </t>
  </si>
  <si>
    <t>Оказание услуг круглосуточной аварийно-диспетчерской эксплуатационной службы по технической эксплуатации и техническому обслуживания зданий, сооружений, а также инженерных коммуникаций и систем в строениях, расположенных по адресу: г. Москва, Проспект Мира, дом 119, территория ВДНХ, строения №63, №322, №318, №320, №321, №332, №328, №329, № 165, №91 в 2025 гг.</t>
  </si>
  <si>
    <r>
      <t xml:space="preserve">Начальная (максимальная) цены договора, рассчитанная методом составления смет и затратным методом составляет: </t>
    </r>
    <r>
      <rPr>
        <b/>
        <sz val="12"/>
        <rFont val="Times New Roman"/>
        <family val="1"/>
        <charset val="204"/>
      </rPr>
      <t>70 289 255 (Семьдесят миллионов двести восемьдесят девять тысяч двести пятьдесят пять) рублей 80 копеек, в том числе НДС 20% - 11 714 875 (Одиннадцать миллионов семьсот четырнадцать тысяч восемьсот семьдесят пять) рублей 97 копеек.</t>
    </r>
  </si>
  <si>
    <t>Генеральный директор</t>
  </si>
  <si>
    <t>ТО ИТП, ЦТП, АДЭС, Вентиляция на 2025 год</t>
  </si>
  <si>
    <t>______________ Шнырёв Н.С</t>
  </si>
  <si>
    <t>Приложение № 2</t>
  </si>
  <si>
    <t>__________________ Шнырёв Н.С</t>
  </si>
  <si>
    <t>Итого за 2025 гг.</t>
  </si>
  <si>
    <t>______________ Якимов М.Ю</t>
  </si>
  <si>
    <t xml:space="preserve">Руководитель управления по техническому обеспечению- главный инженер                          </t>
  </si>
  <si>
    <t xml:space="preserve">Руководитель управления
по техническому обеспечению - главный инженер                                                                                                                             М.Ю.Якимов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</si>
  <si>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 xml:space="preserve"> Приложение №3 к Протоколу начальной (максимальной) цены договора                             </t>
  </si>
  <si>
    <t xml:space="preserve">Приложение №4 к Протоколу начальной (максимальной) цены договора </t>
  </si>
  <si>
    <t>КП 1. ООО «ИнжСистемс», Исх. № 432 от «18» ноября 2024 года, ИНН 9724001573</t>
  </si>
  <si>
    <t>КП 2. ООО "СанТстрой", Исх. № 125 от «15» ноября 2024 года, ИНН 9702005630</t>
  </si>
  <si>
    <t>КП 3. ООО "Технорост", № 279 от «18» ноября 2024 года, ИНН 7725785415</t>
  </si>
  <si>
    <t>Средняя стоимость услуг (руб.) с НДС 20% в 2025 г.</t>
  </si>
  <si>
    <r>
      <t xml:space="preserve">Расчет начальной (максимальной) цены договора
</t>
    </r>
    <r>
      <rPr>
        <i/>
        <sz val="9"/>
        <rFont val="Times New Roman"/>
        <family val="1"/>
        <charset val="204"/>
      </rPr>
      <t>оказание услуг круглосуточной аварийно-диспетчерской эксплуатационной службы по технической эксплуатации и техническому обслуживания зданий, сооружений, а также инженерных коммуникаций и систем в строениях, расположенных по адресу: г. Москва, Проспект Мира, дом 119, территория ВДНХ, строения №63, №322, №318, №320, №321, №332, №328, №329, № 165, №91 в 2025 г.</t>
    </r>
  </si>
  <si>
    <t>Средняя цена услуг (руб.) с НДС 20%</t>
  </si>
  <si>
    <r>
      <t xml:space="preserve">Начальная (максимальная) цена договора на оказание услуг круглосуточной аварийно-диспетчерской эксплуатационной службы по технической эксплуатации и техническому обслуживания зданий, сооружений, а также инженерных коммуникаций и систем в строениях, расположенных по адресу: г. Москва, Проспект Мира, дом 119, территория ВДНХ, строения №63, №322, №318, №320, №321, №332, №328, №329, № 165, №91 в 2025 гг. составляет: </t>
    </r>
    <r>
      <rPr>
        <b/>
        <sz val="9"/>
        <rFont val="Times New Roman"/>
        <family val="1"/>
        <charset val="204"/>
      </rPr>
      <t>57 935 707 (Пятьдесят семь миллионов девятьсот тридцать пять тысяч семьсот семь) рублей 92 копейки, в том числе НДС 20% - 9 655 951 (Девять миллионов шестьсот пятьдесят пять тысяч девятьсот пятьдесят один) рубль 32 копейки.</t>
    </r>
  </si>
  <si>
    <r>
      <t xml:space="preserve">Начальная (максимальная) цена договора, рассчитанная методом анализа рыночной стоимости закупаемых товаров, работ, услуг  составляет: </t>
    </r>
    <r>
      <rPr>
        <b/>
        <sz val="12"/>
        <rFont val="Times New Roman"/>
        <family val="1"/>
        <charset val="204"/>
      </rPr>
      <t>57 935 707 (Пятьдесят семь миллионов девятьсот тридцать пять тысяч семьсот семь) рублей 92 копейки, в том числе НДС 20% - 9 655 951 (Девять миллионов шестьсот пятьдесят пять тысяч девятьсот пятьдесят один) рубль 32 копейки.</t>
    </r>
  </si>
  <si>
    <t>Оказание услуг круглосуточной аварийно-диспетчерской эксплуатационной службы по технической эксплуатации зданий, сооружений, а также инженерных коммуникаций и систем в строениях, расположенных по адресу: г. Москва, Проспект Мира, дом 119, территория ВДНХ, строения №63, №322, №318, №320, №321, №332, №328, №329, № 165, №91 в 2025 г.</t>
  </si>
  <si>
    <t>Оказание услуг по техническому обслуживания зданий, сооружений, а также инженерных коммуникаций и систем в строениях, расположенных по адресу: г. Москва, Проспект Мира, дом 119, территория ВДНХ, строения №63, №322, №318, №320, №321, №332, №328, №329, № 165, №91 в 2025 г.</t>
  </si>
  <si>
    <t>Производство электромонтажных, санитарно-технических и прочих строительно-монтажных работ, ОКВЭД - 43.2
Чистый ФОТ за 1 раб.час =  679,61 руб.</t>
  </si>
  <si>
    <t>12 часов работы, количество работников в смене - 1</t>
  </si>
  <si>
    <t>Специалист по обслуживанию систем водоснабжения и водоотведения . Дневная смена с 09.00 до 21.00</t>
  </si>
  <si>
    <t>Специалист по обслуживанию систем водоснабжения и водоотведения . Ночная смена (21.00 - 22.00)</t>
  </si>
  <si>
    <t>Специалист по обслуживанию систем водоснабжения и водоотведения . Ночная смена (22.00 - 06.00)</t>
  </si>
  <si>
    <t>Специалист по обслуживанию систем водоснабжения и водоотведения . Ночная смена (с 06.00 до 09.00)</t>
  </si>
  <si>
    <t>Специалист по обслуживанию систем электроснабжения и электроосвещения. Дневная смена с 09.00 до 21.00</t>
  </si>
  <si>
    <t>Специалист по обслуживанию систем электроснабжения и электроосвещения. Ночная смена с 21.00 до 22.00</t>
  </si>
  <si>
    <t>Специалист по обслуживанию систем электроснабжения и электроосвещения. Ночная смена (22.00 - 06.00)</t>
  </si>
  <si>
    <t>Специалист по обслуживанию систем электроснабжения и электроосвещения. Ночная смена (с 06.00 до 09.00)</t>
  </si>
  <si>
    <t>Электросварщик . Дневная смена с 09.00 до 21.00</t>
  </si>
  <si>
    <t>Электросварщик . Ночная смена (21.00 - 22.00)</t>
  </si>
  <si>
    <t>Электросварщик. Ночная смена (22.00 - 06.00)</t>
  </si>
  <si>
    <t>Электросварщик. Ночная смена (с 06.00 до 09.00)</t>
  </si>
  <si>
    <t>Специалист по обслуживанию систем теплоснабжения, вентиляции и кондиционирования. Дневная смена с 09.00 до 21.00</t>
  </si>
  <si>
    <t>Специалист по обслуживанию систем теплоснабжения, вентиляции и кондиционирования Ночная смена (21.00 - 22.00)</t>
  </si>
  <si>
    <t>Специалист по обслуживанию систем теплоснабжения, вентиляции и кондиционирования. Ночная смена (22.00 - 06.00)</t>
  </si>
  <si>
    <t>Специалист по обслуживанию систем теплоснабжения, вентиляции и кондиционирования Ночная смена (с 06.00 до 09.00)</t>
  </si>
  <si>
    <t>__________________ Ш</t>
  </si>
  <si>
    <t>на оказание услуг круглосуточной аварийно-диспетчерской эксплуатационной службы  (122 дня)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</si>
</sst>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#,##0.00;[Red]\-\ #,##0.00"/>
    <numFmt numFmtId="166" formatCode="#,##0.00_ ;[Red]\-#,##0.00\ "/>
    <numFmt numFmtId="167" formatCode="mmmm"/>
    <numFmt numFmtId="168" formatCode="#,##0.00\ _₽"/>
  </numFmts>
  <fonts count="39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sz val="13"/>
      <name val="Arial"/>
      <family val="2"/>
      <charset val="204"/>
    </font>
    <font>
      <b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1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9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8D8D8"/>
      </patternFill>
    </fill>
    <fill>
      <patternFill patternType="solid">
        <fgColor theme="0"/>
        <bgColor rgb="FFD8D8D8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2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" fillId="0" borderId="0"/>
    <xf numFmtId="0" fontId="7" fillId="0" borderId="0"/>
  </cellStyleXfs>
  <cellXfs count="193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right" wrapText="1"/>
    </xf>
    <xf numFmtId="165" fontId="3" fillId="0" borderId="3" xfId="0" applyNumberFormat="1" applyFont="1" applyBorder="1" applyAlignment="1">
      <alignment horizontal="right" wrapText="1"/>
    </xf>
    <xf numFmtId="0" fontId="10" fillId="0" borderId="3" xfId="2" applyFont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2" fillId="0" borderId="0" xfId="2" applyAlignment="1">
      <alignment vertical="center"/>
    </xf>
    <xf numFmtId="0" fontId="11" fillId="2" borderId="0" xfId="2" applyFont="1" applyFill="1" applyAlignment="1">
      <alignment vertical="center" wrapText="1"/>
    </xf>
    <xf numFmtId="0" fontId="10" fillId="0" borderId="3" xfId="2" applyFont="1" applyBorder="1" applyAlignment="1">
      <alignment horizontal="left" vertical="center" wrapText="1"/>
    </xf>
    <xf numFmtId="0" fontId="13" fillId="3" borderId="0" xfId="1" applyFont="1" applyFill="1" applyAlignment="1">
      <alignment horizontal="right" vertical="center"/>
    </xf>
    <xf numFmtId="0" fontId="2" fillId="2" borderId="0" xfId="2" applyFill="1" applyAlignment="1">
      <alignment vertical="center"/>
    </xf>
    <xf numFmtId="4" fontId="10" fillId="0" borderId="3" xfId="2" applyNumberFormat="1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left" vertical="center" wrapText="1"/>
    </xf>
    <xf numFmtId="0" fontId="15" fillId="0" borderId="0" xfId="1" applyFont="1"/>
    <xf numFmtId="49" fontId="15" fillId="0" borderId="0" xfId="1" applyNumberFormat="1" applyFont="1" applyAlignment="1">
      <alignment horizontal="right" vertical="top" wrapText="1"/>
    </xf>
    <xf numFmtId="0" fontId="7" fillId="0" borderId="0" xfId="1"/>
    <xf numFmtId="0" fontId="22" fillId="0" borderId="0" xfId="1" applyFont="1"/>
    <xf numFmtId="0" fontId="14" fillId="0" borderId="0" xfId="1" applyFont="1" applyAlignment="1">
      <alignment horizontal="center" vertical="center" wrapText="1"/>
    </xf>
    <xf numFmtId="4" fontId="14" fillId="8" borderId="0" xfId="1" applyNumberFormat="1" applyFont="1" applyFill="1" applyAlignment="1">
      <alignment horizontal="center" vertical="center" wrapText="1"/>
    </xf>
    <xf numFmtId="0" fontId="7" fillId="2" borderId="0" xfId="1" applyFill="1"/>
    <xf numFmtId="0" fontId="15" fillId="0" borderId="0" xfId="1" applyFont="1" applyAlignment="1">
      <alignment horizontal="left" vertical="center" wrapText="1"/>
    </xf>
    <xf numFmtId="4" fontId="7" fillId="0" borderId="0" xfId="1" applyNumberFormat="1"/>
    <xf numFmtId="0" fontId="25" fillId="0" borderId="0" xfId="1" applyFont="1"/>
    <xf numFmtId="0" fontId="14" fillId="0" borderId="0" xfId="1" applyFont="1" applyAlignment="1">
      <alignment horizontal="left" wrapText="1"/>
    </xf>
    <xf numFmtId="0" fontId="8" fillId="0" borderId="0" xfId="1" applyFont="1"/>
    <xf numFmtId="4" fontId="8" fillId="0" borderId="0" xfId="1" applyNumberFormat="1" applyFont="1"/>
    <xf numFmtId="0" fontId="26" fillId="0" borderId="0" xfId="1" applyFont="1"/>
    <xf numFmtId="164" fontId="14" fillId="6" borderId="3" xfId="3" applyFont="1" applyFill="1" applyBorder="1" applyAlignment="1">
      <alignment horizontal="center" vertical="center" wrapText="1"/>
    </xf>
    <xf numFmtId="0" fontId="21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0" fontId="21" fillId="2" borderId="3" xfId="6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0" fontId="6" fillId="0" borderId="0" xfId="0" applyFont="1" applyAlignment="1">
      <alignment horizontal="left" wrapText="1"/>
    </xf>
    <xf numFmtId="0" fontId="6" fillId="0" borderId="0" xfId="0" applyFont="1"/>
    <xf numFmtId="166" fontId="6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0" xfId="0" applyFont="1"/>
    <xf numFmtId="165" fontId="0" fillId="0" borderId="0" xfId="0" applyNumberFormat="1"/>
    <xf numFmtId="165" fontId="6" fillId="0" borderId="18" xfId="0" applyNumberFormat="1" applyFont="1" applyBorder="1" applyAlignment="1">
      <alignment horizontal="right"/>
    </xf>
    <xf numFmtId="0" fontId="0" fillId="0" borderId="18" xfId="0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28" fillId="0" borderId="0" xfId="0" applyFont="1" applyAlignment="1">
      <alignment horizontal="right" wrapText="1"/>
    </xf>
    <xf numFmtId="0" fontId="3" fillId="0" borderId="0" xfId="0" applyFont="1" applyAlignment="1">
      <alignment horizontal="left" vertical="top" wrapText="1"/>
    </xf>
    <xf numFmtId="165" fontId="28" fillId="0" borderId="0" xfId="0" applyNumberFormat="1" applyFont="1" applyAlignment="1">
      <alignment horizontal="right"/>
    </xf>
    <xf numFmtId="0" fontId="2" fillId="0" borderId="0" xfId="0" applyFont="1" applyAlignment="1">
      <alignment vertical="top" wrapText="1"/>
    </xf>
    <xf numFmtId="0" fontId="28" fillId="0" borderId="0" xfId="0" applyFont="1" applyAlignment="1">
      <alignment wrapText="1"/>
    </xf>
    <xf numFmtId="0" fontId="28" fillId="0" borderId="3" xfId="0" applyFont="1" applyBorder="1" applyAlignment="1">
      <alignment horizontal="center" vertical="center"/>
    </xf>
    <xf numFmtId="1" fontId="3" fillId="0" borderId="0" xfId="0" applyNumberFormat="1" applyFont="1"/>
    <xf numFmtId="167" fontId="3" fillId="0" borderId="0" xfId="0" applyNumberFormat="1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4" fillId="0" borderId="0" xfId="0" applyFont="1"/>
    <xf numFmtId="0" fontId="27" fillId="0" borderId="0" xfId="0" applyFont="1"/>
    <xf numFmtId="0" fontId="11" fillId="0" borderId="0" xfId="2" applyFont="1" applyAlignment="1">
      <alignment vertical="center" wrapText="1"/>
    </xf>
    <xf numFmtId="4" fontId="11" fillId="0" borderId="3" xfId="2" applyNumberFormat="1" applyFont="1" applyBorder="1" applyAlignment="1">
      <alignment horizontal="center" vertical="center" wrapText="1"/>
    </xf>
    <xf numFmtId="9" fontId="10" fillId="0" borderId="3" xfId="2" applyNumberFormat="1" applyFont="1" applyBorder="1" applyAlignment="1">
      <alignment horizontal="center" vertical="center" wrapText="1"/>
    </xf>
    <xf numFmtId="4" fontId="12" fillId="0" borderId="3" xfId="2" applyNumberFormat="1" applyFont="1" applyBorder="1" applyAlignment="1">
      <alignment horizontal="center" vertical="center" wrapText="1"/>
    </xf>
    <xf numFmtId="4" fontId="33" fillId="2" borderId="3" xfId="2" applyNumberFormat="1" applyFont="1" applyFill="1" applyBorder="1" applyAlignment="1">
      <alignment horizontal="center" vertical="center" wrapText="1"/>
    </xf>
    <xf numFmtId="4" fontId="12" fillId="0" borderId="13" xfId="1" applyNumberFormat="1" applyFont="1" applyBorder="1" applyAlignment="1">
      <alignment horizontal="center" vertical="center" wrapText="1"/>
    </xf>
    <xf numFmtId="1" fontId="12" fillId="0" borderId="3" xfId="2" applyNumberFormat="1" applyFont="1" applyBorder="1" applyAlignment="1">
      <alignment horizontal="center" vertical="center" wrapText="1"/>
    </xf>
    <xf numFmtId="0" fontId="34" fillId="5" borderId="3" xfId="2" applyFont="1" applyFill="1" applyBorder="1" applyAlignment="1">
      <alignment horizontal="center" vertical="center" wrapText="1"/>
    </xf>
    <xf numFmtId="0" fontId="15" fillId="2" borderId="19" xfId="1" applyFont="1" applyFill="1" applyBorder="1" applyAlignment="1">
      <alignment vertical="center" wrapText="1"/>
    </xf>
    <xf numFmtId="0" fontId="21" fillId="2" borderId="19" xfId="6" applyFont="1" applyFill="1" applyBorder="1" applyAlignment="1">
      <alignment horizontal="center" vertical="center" wrapText="1"/>
    </xf>
    <xf numFmtId="0" fontId="15" fillId="2" borderId="19" xfId="1" applyFont="1" applyFill="1" applyBorder="1" applyAlignment="1">
      <alignment horizontal="center" vertical="center" wrapText="1"/>
    </xf>
    <xf numFmtId="0" fontId="2" fillId="0" borderId="0" xfId="2"/>
    <xf numFmtId="0" fontId="19" fillId="2" borderId="0" xfId="2" applyFont="1" applyFill="1"/>
    <xf numFmtId="164" fontId="20" fillId="0" borderId="0" xfId="2" applyNumberFormat="1" applyFont="1" applyAlignment="1">
      <alignment horizontal="center" vertical="center" wrapText="1"/>
    </xf>
    <xf numFmtId="164" fontId="20" fillId="0" borderId="0" xfId="2" applyNumberFormat="1" applyFont="1" applyAlignment="1">
      <alignment horizontal="left" vertical="center"/>
    </xf>
    <xf numFmtId="3" fontId="20" fillId="0" borderId="0" xfId="2" applyNumberFormat="1" applyFont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49" fontId="20" fillId="0" borderId="0" xfId="2" applyNumberFormat="1" applyFont="1" applyAlignment="1">
      <alignment horizontal="center" vertical="center" wrapText="1"/>
    </xf>
    <xf numFmtId="168" fontId="20" fillId="0" borderId="0" xfId="2" applyNumberFormat="1" applyFont="1" applyAlignment="1">
      <alignment horizontal="center" vertical="center" wrapText="1"/>
    </xf>
    <xf numFmtId="168" fontId="20" fillId="0" borderId="3" xfId="2" applyNumberFormat="1" applyFont="1" applyBorder="1" applyAlignment="1">
      <alignment horizontal="center" vertical="center" wrapText="1"/>
    </xf>
    <xf numFmtId="164" fontId="20" fillId="0" borderId="3" xfId="2" applyNumberFormat="1" applyFont="1" applyBorder="1" applyAlignment="1">
      <alignment horizontal="center" vertical="center" wrapText="1"/>
    </xf>
    <xf numFmtId="164" fontId="20" fillId="0" borderId="3" xfId="2" applyNumberFormat="1" applyFont="1" applyBorder="1" applyAlignment="1">
      <alignment horizontal="left" vertical="center"/>
    </xf>
    <xf numFmtId="3" fontId="20" fillId="0" borderId="3" xfId="2" applyNumberFormat="1" applyFont="1" applyBorder="1" applyAlignment="1">
      <alignment horizontal="center" vertical="center" wrapText="1"/>
    </xf>
    <xf numFmtId="0" fontId="20" fillId="0" borderId="3" xfId="2" applyFont="1" applyBorder="1" applyAlignment="1">
      <alignment horizontal="center" vertical="center" wrapText="1"/>
    </xf>
    <xf numFmtId="49" fontId="20" fillId="0" borderId="3" xfId="2" applyNumberFormat="1" applyFont="1" applyBorder="1" applyAlignment="1">
      <alignment horizontal="center" vertical="center" wrapText="1"/>
    </xf>
    <xf numFmtId="0" fontId="35" fillId="6" borderId="3" xfId="2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/>
    </xf>
    <xf numFmtId="0" fontId="10" fillId="0" borderId="0" xfId="2" applyFont="1" applyAlignment="1">
      <alignment horizontal="left"/>
    </xf>
    <xf numFmtId="164" fontId="14" fillId="6" borderId="18" xfId="4" applyFont="1" applyFill="1" applyBorder="1" applyAlignment="1">
      <alignment horizontal="center" vertical="center" wrapText="1"/>
    </xf>
    <xf numFmtId="0" fontId="26" fillId="3" borderId="0" xfId="1" applyFont="1" applyFill="1" applyAlignment="1">
      <alignment horizontal="right" vertical="center"/>
    </xf>
    <xf numFmtId="0" fontId="26" fillId="4" borderId="0" xfId="1" applyFont="1" applyFill="1" applyAlignment="1">
      <alignment horizontal="right" vertical="center"/>
    </xf>
    <xf numFmtId="0" fontId="15" fillId="0" borderId="0" xfId="2" applyFont="1" applyAlignment="1">
      <alignment horizontal="right"/>
    </xf>
    <xf numFmtId="0" fontId="2" fillId="0" borderId="0" xfId="2" applyAlignment="1">
      <alignment horizontal="left" vertical="center"/>
    </xf>
    <xf numFmtId="0" fontId="38" fillId="0" borderId="0" xfId="2" applyFont="1" applyAlignment="1">
      <alignment horizontal="left" vertical="center"/>
    </xf>
    <xf numFmtId="0" fontId="38" fillId="0" borderId="0" xfId="2" applyFont="1" applyAlignment="1">
      <alignment horizontal="right" vertical="center"/>
    </xf>
    <xf numFmtId="0" fontId="10" fillId="6" borderId="3" xfId="2" applyFont="1" applyFill="1" applyBorder="1" applyAlignment="1">
      <alignment horizontal="center" vertical="center" wrapText="1"/>
    </xf>
    <xf numFmtId="0" fontId="10" fillId="6" borderId="3" xfId="2" applyFont="1" applyFill="1" applyBorder="1" applyAlignment="1">
      <alignment horizontal="left" vertical="center" wrapText="1"/>
    </xf>
    <xf numFmtId="1" fontId="10" fillId="6" borderId="3" xfId="2" applyNumberFormat="1" applyFont="1" applyFill="1" applyBorder="1" applyAlignment="1">
      <alignment horizontal="center" vertical="center" wrapText="1"/>
    </xf>
    <xf numFmtId="2" fontId="10" fillId="6" borderId="3" xfId="2" applyNumberFormat="1" applyFont="1" applyFill="1" applyBorder="1" applyAlignment="1">
      <alignment horizontal="center" vertical="center" wrapText="1"/>
    </xf>
    <xf numFmtId="4" fontId="10" fillId="6" borderId="13" xfId="1" applyNumberFormat="1" applyFont="1" applyFill="1" applyBorder="1" applyAlignment="1">
      <alignment horizontal="center" vertical="center" wrapText="1"/>
    </xf>
    <xf numFmtId="0" fontId="2" fillId="6" borderId="0" xfId="2" applyFill="1" applyAlignment="1">
      <alignment vertical="center"/>
    </xf>
    <xf numFmtId="0" fontId="10" fillId="9" borderId="3" xfId="2" applyFont="1" applyFill="1" applyBorder="1" applyAlignment="1">
      <alignment horizontal="center" vertical="center" wrapText="1"/>
    </xf>
    <xf numFmtId="0" fontId="10" fillId="9" borderId="3" xfId="2" applyFont="1" applyFill="1" applyBorder="1" applyAlignment="1">
      <alignment horizontal="left" vertical="center" wrapText="1"/>
    </xf>
    <xf numFmtId="1" fontId="10" fillId="9" borderId="3" xfId="2" applyNumberFormat="1" applyFont="1" applyFill="1" applyBorder="1" applyAlignment="1">
      <alignment horizontal="center" vertical="center" wrapText="1"/>
    </xf>
    <xf numFmtId="2" fontId="10" fillId="9" borderId="3" xfId="2" applyNumberFormat="1" applyFont="1" applyFill="1" applyBorder="1" applyAlignment="1">
      <alignment horizontal="center" vertical="center" wrapText="1"/>
    </xf>
    <xf numFmtId="4" fontId="10" fillId="9" borderId="13" xfId="1" applyNumberFormat="1" applyFont="1" applyFill="1" applyBorder="1" applyAlignment="1">
      <alignment horizontal="center" vertical="center" wrapText="1"/>
    </xf>
    <xf numFmtId="0" fontId="2" fillId="9" borderId="0" xfId="2" applyFill="1" applyAlignment="1">
      <alignment vertical="center"/>
    </xf>
    <xf numFmtId="0" fontId="6" fillId="0" borderId="3" xfId="0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9" fontId="15" fillId="0" borderId="0" xfId="1" applyNumberFormat="1" applyFont="1" applyAlignment="1">
      <alignment horizontal="right" vertical="top" wrapText="1"/>
    </xf>
    <xf numFmtId="0" fontId="14" fillId="0" borderId="0" xfId="1" applyFont="1" applyAlignment="1">
      <alignment horizontal="center" vertical="center"/>
    </xf>
    <xf numFmtId="0" fontId="22" fillId="0" borderId="0" xfId="1" applyFont="1"/>
    <xf numFmtId="0" fontId="14" fillId="0" borderId="0" xfId="1" applyFont="1" applyAlignment="1">
      <alignment horizontal="center" vertical="center" wrapText="1"/>
    </xf>
    <xf numFmtId="0" fontId="21" fillId="0" borderId="0" xfId="1" applyFont="1" applyAlignment="1">
      <alignment horizontal="center" vertical="top" wrapText="1"/>
    </xf>
    <xf numFmtId="0" fontId="23" fillId="7" borderId="14" xfId="1" applyFont="1" applyFill="1" applyBorder="1" applyAlignment="1">
      <alignment horizontal="center" vertical="center" wrapText="1"/>
    </xf>
    <xf numFmtId="0" fontId="24" fillId="6" borderId="15" xfId="1" applyFont="1" applyFill="1" applyBorder="1"/>
    <xf numFmtId="0" fontId="24" fillId="6" borderId="17" xfId="1" applyFont="1" applyFill="1" applyBorder="1"/>
    <xf numFmtId="0" fontId="23" fillId="7" borderId="15" xfId="1" applyFont="1" applyFill="1" applyBorder="1" applyAlignment="1">
      <alignment horizontal="center" vertical="center" wrapText="1"/>
    </xf>
    <xf numFmtId="0" fontId="23" fillId="7" borderId="17" xfId="1" applyFont="1" applyFill="1" applyBorder="1" applyAlignment="1">
      <alignment horizontal="center" vertical="center" wrapText="1"/>
    </xf>
    <xf numFmtId="4" fontId="23" fillId="7" borderId="24" xfId="1" applyNumberFormat="1" applyFont="1" applyFill="1" applyBorder="1" applyAlignment="1">
      <alignment horizontal="center" vertical="center" wrapText="1"/>
    </xf>
    <xf numFmtId="4" fontId="23" fillId="7" borderId="11" xfId="1" applyNumberFormat="1" applyFont="1" applyFill="1" applyBorder="1" applyAlignment="1">
      <alignment horizontal="center" vertical="center" wrapText="1"/>
    </xf>
    <xf numFmtId="4" fontId="23" fillId="7" borderId="16" xfId="1" applyNumberFormat="1" applyFont="1" applyFill="1" applyBorder="1" applyAlignment="1">
      <alignment horizontal="center" vertical="center" wrapText="1"/>
    </xf>
    <xf numFmtId="4" fontId="23" fillId="7" borderId="22" xfId="1" applyNumberFormat="1" applyFont="1" applyFill="1" applyBorder="1" applyAlignment="1">
      <alignment horizontal="center" vertical="center" wrapText="1"/>
    </xf>
    <xf numFmtId="4" fontId="23" fillId="7" borderId="23" xfId="1" applyNumberFormat="1" applyFont="1" applyFill="1" applyBorder="1" applyAlignment="1">
      <alignment horizontal="center" vertical="center" wrapText="1"/>
    </xf>
    <xf numFmtId="4" fontId="23" fillId="7" borderId="12" xfId="1" applyNumberFormat="1" applyFont="1" applyFill="1" applyBorder="1" applyAlignment="1">
      <alignment horizontal="center" vertical="center" wrapText="1"/>
    </xf>
    <xf numFmtId="49" fontId="14" fillId="0" borderId="0" xfId="1" applyNumberFormat="1" applyFont="1" applyAlignment="1">
      <alignment horizontal="right" vertical="top" wrapText="1"/>
    </xf>
    <xf numFmtId="49" fontId="21" fillId="0" borderId="0" xfId="1" applyNumberFormat="1" applyFont="1" applyAlignment="1">
      <alignment horizontal="right" vertical="top" wrapText="1"/>
    </xf>
    <xf numFmtId="0" fontId="14" fillId="0" borderId="18" xfId="1" applyFont="1" applyBorder="1" applyAlignment="1">
      <alignment horizontal="left" vertical="center" wrapText="1"/>
    </xf>
    <xf numFmtId="0" fontId="14" fillId="6" borderId="3" xfId="1" applyFont="1" applyFill="1" applyBorder="1" applyAlignment="1">
      <alignment horizontal="right" vertical="center" wrapText="1"/>
    </xf>
    <xf numFmtId="0" fontId="15" fillId="2" borderId="18" xfId="1" applyFont="1" applyFill="1" applyBorder="1" applyAlignment="1">
      <alignment horizontal="left" vertical="center" wrapText="1"/>
    </xf>
    <xf numFmtId="4" fontId="15" fillId="2" borderId="20" xfId="1" applyNumberFormat="1" applyFont="1" applyFill="1" applyBorder="1" applyAlignment="1">
      <alignment horizontal="center" vertical="center" wrapText="1"/>
    </xf>
    <xf numFmtId="4" fontId="15" fillId="2" borderId="21" xfId="1" applyNumberFormat="1" applyFont="1" applyFill="1" applyBorder="1" applyAlignment="1">
      <alignment horizontal="center" vertical="center" wrapText="1"/>
    </xf>
    <xf numFmtId="164" fontId="15" fillId="0" borderId="6" xfId="4" applyFont="1" applyBorder="1" applyAlignment="1">
      <alignment horizontal="center" vertical="center" wrapText="1"/>
    </xf>
    <xf numFmtId="164" fontId="15" fillId="0" borderId="8" xfId="4" applyFont="1" applyBorder="1" applyAlignment="1">
      <alignment horizontal="center" vertical="center" wrapText="1"/>
    </xf>
    <xf numFmtId="164" fontId="15" fillId="2" borderId="6" xfId="4" applyFont="1" applyFill="1" applyBorder="1" applyAlignment="1">
      <alignment horizontal="center" vertical="center" wrapText="1"/>
    </xf>
    <xf numFmtId="164" fontId="15" fillId="2" borderId="8" xfId="4" applyFont="1" applyFill="1" applyBorder="1" applyAlignment="1">
      <alignment horizontal="center" vertical="center" wrapText="1"/>
    </xf>
    <xf numFmtId="0" fontId="15" fillId="0" borderId="7" xfId="1" applyFont="1" applyBorder="1" applyAlignment="1">
      <alignment horizontal="left" vertical="center" wrapText="1"/>
    </xf>
    <xf numFmtId="0" fontId="36" fillId="0" borderId="0" xfId="2" applyFont="1" applyAlignment="1">
      <alignment horizontal="center" vertical="center" wrapText="1"/>
    </xf>
    <xf numFmtId="0" fontId="35" fillId="0" borderId="0" xfId="2" applyFont="1" applyAlignment="1">
      <alignment horizontal="center" vertical="center" wrapText="1"/>
    </xf>
    <xf numFmtId="0" fontId="26" fillId="0" borderId="0" xfId="2" applyFont="1" applyAlignment="1">
      <alignment horizontal="right"/>
    </xf>
    <xf numFmtId="0" fontId="14" fillId="0" borderId="0" xfId="2" applyFont="1" applyAlignment="1">
      <alignment horizontal="right"/>
    </xf>
    <xf numFmtId="0" fontId="15" fillId="0" borderId="0" xfId="2" applyFont="1" applyAlignment="1">
      <alignment horizontal="right"/>
    </xf>
    <xf numFmtId="0" fontId="14" fillId="0" borderId="0" xfId="2" applyFont="1" applyAlignment="1">
      <alignment horizontal="right" vertical="center" wrapText="1"/>
    </xf>
    <xf numFmtId="0" fontId="12" fillId="0" borderId="0" xfId="2" applyFont="1" applyAlignment="1">
      <alignment horizontal="left" wrapText="1"/>
    </xf>
    <xf numFmtId="0" fontId="12" fillId="0" borderId="0" xfId="2" applyFont="1" applyAlignment="1">
      <alignment horizontal="left"/>
    </xf>
    <xf numFmtId="49" fontId="20" fillId="0" borderId="0" xfId="2" applyNumberFormat="1" applyFont="1" applyAlignment="1">
      <alignment horizontal="left" vertical="center" wrapText="1"/>
    </xf>
    <xf numFmtId="0" fontId="35" fillId="6" borderId="2" xfId="2" applyFont="1" applyFill="1" applyBorder="1" applyAlignment="1">
      <alignment horizontal="center" vertical="center" wrapText="1"/>
    </xf>
    <xf numFmtId="0" fontId="35" fillId="6" borderId="10" xfId="2" applyFont="1" applyFill="1" applyBorder="1" applyAlignment="1">
      <alignment horizontal="center" vertical="center" wrapText="1"/>
    </xf>
    <xf numFmtId="0" fontId="35" fillId="6" borderId="3" xfId="2" applyFont="1" applyFill="1" applyBorder="1" applyAlignment="1">
      <alignment horizontal="center" vertical="center" wrapText="1"/>
    </xf>
    <xf numFmtId="0" fontId="33" fillId="2" borderId="0" xfId="2" applyFont="1" applyFill="1" applyAlignment="1">
      <alignment horizontal="left" vertical="center"/>
    </xf>
    <xf numFmtId="0" fontId="26" fillId="3" borderId="0" xfId="1" applyFont="1" applyFill="1" applyAlignment="1">
      <alignment horizontal="right" vertical="center"/>
    </xf>
    <xf numFmtId="0" fontId="23" fillId="3" borderId="0" xfId="1" applyFont="1" applyFill="1" applyAlignment="1">
      <alignment horizontal="center" vertical="center" wrapText="1"/>
    </xf>
    <xf numFmtId="0" fontId="14" fillId="3" borderId="0" xfId="1" applyFont="1" applyFill="1" applyAlignment="1">
      <alignment horizontal="center" vertical="center" wrapText="1"/>
    </xf>
    <xf numFmtId="0" fontId="9" fillId="3" borderId="0" xfId="1" applyFont="1" applyFill="1" applyAlignment="1">
      <alignment horizontal="center" vertical="center"/>
    </xf>
    <xf numFmtId="0" fontId="8" fillId="3" borderId="1" xfId="1" applyFont="1" applyFill="1" applyBorder="1" applyAlignment="1">
      <alignment horizontal="center" vertical="center"/>
    </xf>
    <xf numFmtId="0" fontId="11" fillId="0" borderId="0" xfId="2" applyFont="1" applyAlignment="1">
      <alignment horizontal="left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32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center" wrapText="1"/>
    </xf>
    <xf numFmtId="0" fontId="27" fillId="0" borderId="0" xfId="0" applyFont="1" applyAlignment="1">
      <alignment horizontal="center" wrapText="1"/>
    </xf>
    <xf numFmtId="0" fontId="30" fillId="0" borderId="0" xfId="0" applyFont="1" applyAlignment="1">
      <alignment horizontal="center" wrapText="1"/>
    </xf>
    <xf numFmtId="0" fontId="3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165" fontId="6" fillId="0" borderId="18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30" fillId="0" borderId="1" xfId="0" applyFont="1" applyBorder="1" applyAlignment="1">
      <alignment horizontal="center" wrapText="1"/>
    </xf>
    <xf numFmtId="0" fontId="0" fillId="0" borderId="0" xfId="0"/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27" fillId="0" borderId="18" xfId="0" applyFont="1" applyBorder="1" applyAlignment="1">
      <alignment horizontal="center"/>
    </xf>
    <xf numFmtId="0" fontId="3" fillId="0" borderId="0" xfId="0" applyFont="1" applyAlignment="1">
      <alignment horizontal="right" vertical="center"/>
    </xf>
  </cellXfs>
  <cellStyles count="7">
    <cellStyle name="Обычный" xfId="0" builtinId="0"/>
    <cellStyle name="Обычный 2" xfId="1" xr:uid="{BAC8F0B3-A7D3-4762-BED8-C96B3511D3FA}"/>
    <cellStyle name="Обычный 2 2 2" xfId="6" xr:uid="{3BD6D00E-8F11-4561-A418-65B9A05B311F}"/>
    <cellStyle name="Обычный 3" xfId="2" xr:uid="{7A33DC98-923E-4530-9140-590CEB699E09}"/>
    <cellStyle name="Обычный 3 2" xfId="5" xr:uid="{726AC457-05BF-4D9C-A709-8D3596288762}"/>
    <cellStyle name="Финансовый" xfId="4" builtinId="3"/>
    <cellStyle name="Финансовый 2" xfId="3" xr:uid="{4FE9D6DC-D85C-4C71-9EF3-A76872CF2ABC}"/>
  </cellStyles>
  <dxfs count="0"/>
  <tableStyles count="0" defaultTableStyle="TableStyleMedium2" defaultPivotStyle="PivotStyleLight16"/>
  <colors>
    <mruColors>
      <color rgb="FFFFCCFF"/>
      <color rgb="FFCCFF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evchikAA/Desktop/&#1040;&#1044;&#1069;&#1057;_%20&#1088;&#1072;&#1089;&#1095;&#1077;&#1090;%20&#1053;&#1052;&#1062;&#1044;%202025-2026&#1075;.%20(01.0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ный расчет 2025-2026"/>
      <sheetName val="Расчет стоимости по КП"/>
      <sheetName val="Source"/>
      <sheetName val="Ведомость объемов работ"/>
      <sheetName val="Сравнительный анализ"/>
      <sheetName val="RV_DATA"/>
      <sheetName val="Расчет стоимости ресурсов"/>
    </sheetNames>
    <sheetDataSet>
      <sheetData sheetId="0"/>
      <sheetData sheetId="1"/>
      <sheetData sheetId="2">
        <row r="1">
          <cell r="B1" t="str">
            <v>Smeta.RU  (495) 974-1589</v>
          </cell>
        </row>
        <row r="12">
          <cell r="J12" t="str">
            <v/>
          </cell>
          <cell r="AB12" t="str">
            <v/>
          </cell>
          <cell r="AC12" t="str">
            <v/>
          </cell>
          <cell r="AD12" t="str">
            <v/>
          </cell>
          <cell r="AE12" t="str">
            <v/>
          </cell>
        </row>
        <row r="20">
          <cell r="G20" t="str">
            <v>Техническое обслуживание инженерных систем (ИТП, ЦТП)</v>
          </cell>
        </row>
        <row r="24">
          <cell r="G24" t="str">
            <v>ЦТП строение №318</v>
          </cell>
        </row>
        <row r="28">
          <cell r="G28" t="str">
            <v>Техническое  обслуживание годовое</v>
          </cell>
        </row>
        <row r="32">
          <cell r="F32" t="str">
            <v>1.17-2103-3-5/1</v>
          </cell>
          <cell r="G32" t="str">
    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0,4 до 0,5 Гкал/час</v>
          </cell>
          <cell r="H32" t="str">
            <v>система</v>
          </cell>
          <cell r="I32">
            <v>1</v>
          </cell>
          <cell r="P32">
            <v>32673.15</v>
          </cell>
          <cell r="S32">
            <v>401929.55</v>
          </cell>
          <cell r="U32">
            <v>1107</v>
          </cell>
          <cell r="X32">
            <v>281350.69</v>
          </cell>
          <cell r="Y32">
            <v>40192.959999999999</v>
          </cell>
          <cell r="AE32">
            <v>0</v>
          </cell>
          <cell r="AF32">
            <v>401929.55</v>
          </cell>
          <cell r="AL32">
            <v>32673.15</v>
          </cell>
          <cell r="AO32">
            <v>401929.55</v>
          </cell>
          <cell r="AQ32">
            <v>1107</v>
          </cell>
          <cell r="AT32">
            <v>70</v>
          </cell>
          <cell r="AU32">
            <v>10</v>
          </cell>
          <cell r="AV32">
            <v>1</v>
          </cell>
          <cell r="AW32">
            <v>1</v>
          </cell>
          <cell r="BA32">
            <v>1</v>
          </cell>
          <cell r="BC32">
            <v>1</v>
          </cell>
          <cell r="BZ32">
            <v>70</v>
          </cell>
          <cell r="CA32">
            <v>10</v>
          </cell>
          <cell r="CS32">
            <v>0</v>
          </cell>
          <cell r="DD32" t="str">
            <v/>
          </cell>
          <cell r="DG32" t="str">
            <v/>
          </cell>
          <cell r="DI32" t="str">
            <v/>
          </cell>
        </row>
        <row r="33">
          <cell r="F33" t="str">
            <v>1.16-2303-1-2/1</v>
          </cell>
          <cell r="G33" t="str">
            <v>Техническое обслуживание в течение года насосов Гном-10 ( дренажные насосы)</v>
          </cell>
          <cell r="H33" t="str">
            <v>насос</v>
          </cell>
          <cell r="I33">
            <v>1</v>
          </cell>
          <cell r="P33">
            <v>1076.0999999999999</v>
          </cell>
          <cell r="S33">
            <v>16701.599999999999</v>
          </cell>
          <cell r="U33">
            <v>48</v>
          </cell>
          <cell r="X33">
            <v>11691.12</v>
          </cell>
          <cell r="Y33">
            <v>1670.16</v>
          </cell>
          <cell r="AE33">
            <v>0</v>
          </cell>
          <cell r="AF33">
            <v>16701.599999999999</v>
          </cell>
          <cell r="AL33">
            <v>1076.0999999999999</v>
          </cell>
          <cell r="AO33">
            <v>16701.599999999999</v>
          </cell>
          <cell r="AQ33">
            <v>48</v>
          </cell>
          <cell r="AT33">
            <v>70</v>
          </cell>
          <cell r="AU33">
            <v>10</v>
          </cell>
          <cell r="AV33">
            <v>1</v>
          </cell>
          <cell r="AW33">
            <v>1</v>
          </cell>
          <cell r="BA33">
            <v>1</v>
          </cell>
          <cell r="BC33">
            <v>1</v>
          </cell>
          <cell r="BZ33">
            <v>70</v>
          </cell>
          <cell r="CA33">
            <v>10</v>
          </cell>
          <cell r="CS33">
            <v>0</v>
          </cell>
          <cell r="DD33" t="str">
            <v/>
          </cell>
          <cell r="DG33" t="str">
            <v/>
          </cell>
          <cell r="DI33" t="str">
            <v/>
          </cell>
        </row>
        <row r="34">
          <cell r="F34" t="str">
            <v>1.17-2103-6-1/1</v>
          </cell>
          <cell r="G34" t="str">
            <v>Техническое обслуживание в течение года УУТЭ (узла учета тепловой энергии)</v>
          </cell>
          <cell r="H34" t="str">
            <v>узел</v>
          </cell>
          <cell r="I34">
            <v>2</v>
          </cell>
          <cell r="P34">
            <v>1987.7</v>
          </cell>
          <cell r="S34">
            <v>102858.3</v>
          </cell>
          <cell r="U34">
            <v>226.64</v>
          </cell>
          <cell r="X34">
            <v>72000.81</v>
          </cell>
          <cell r="Y34">
            <v>10285.83</v>
          </cell>
          <cell r="AE34">
            <v>0</v>
          </cell>
          <cell r="AF34">
            <v>51429.15</v>
          </cell>
          <cell r="AL34">
            <v>993.85</v>
          </cell>
          <cell r="AO34">
            <v>51429.15</v>
          </cell>
          <cell r="AQ34">
            <v>113.32</v>
          </cell>
          <cell r="AT34">
            <v>70</v>
          </cell>
          <cell r="AU34">
            <v>10</v>
          </cell>
          <cell r="AV34">
            <v>1</v>
          </cell>
          <cell r="AW34">
            <v>1</v>
          </cell>
          <cell r="BA34">
            <v>1</v>
          </cell>
          <cell r="BC34">
            <v>1</v>
          </cell>
          <cell r="BZ34">
            <v>70</v>
          </cell>
          <cell r="CA34">
            <v>10</v>
          </cell>
          <cell r="CS34">
            <v>0</v>
          </cell>
          <cell r="DD34" t="str">
            <v/>
          </cell>
          <cell r="DG34" t="str">
            <v/>
          </cell>
          <cell r="DI34" t="str">
            <v/>
          </cell>
        </row>
        <row r="35">
          <cell r="F35" t="str">
            <v>1.17-3401-1-1/1</v>
          </cell>
          <cell r="G35" t="str">
            <v>Подготовительные работы по ремонту и госповерке приборов УУТЭ (узла учета тепловой энергии)</v>
          </cell>
          <cell r="H35" t="str">
            <v>узел</v>
          </cell>
          <cell r="I35">
            <v>2</v>
          </cell>
          <cell r="P35">
            <v>2583.56</v>
          </cell>
          <cell r="Q35">
            <v>30.44</v>
          </cell>
          <cell r="R35">
            <v>0.26</v>
          </cell>
          <cell r="S35">
            <v>11648.7</v>
          </cell>
          <cell r="U35">
            <v>30</v>
          </cell>
          <cell r="X35">
            <v>8154.09</v>
          </cell>
          <cell r="Y35">
            <v>1164.8699999999999</v>
          </cell>
          <cell r="AE35">
            <v>0.13</v>
          </cell>
          <cell r="AF35">
            <v>5824.35</v>
          </cell>
          <cell r="AL35">
            <v>1291.78</v>
          </cell>
          <cell r="AM35">
            <v>15.22</v>
          </cell>
          <cell r="AN35">
            <v>0.13</v>
          </cell>
          <cell r="AO35">
            <v>5824.35</v>
          </cell>
          <cell r="AQ35">
            <v>15</v>
          </cell>
          <cell r="AT35">
            <v>70</v>
          </cell>
          <cell r="AU35">
            <v>10</v>
          </cell>
          <cell r="AV35">
            <v>1</v>
          </cell>
          <cell r="AW35">
            <v>1</v>
          </cell>
          <cell r="BA35">
            <v>1</v>
          </cell>
          <cell r="BB35">
            <v>1</v>
          </cell>
          <cell r="BC35">
            <v>1</v>
          </cell>
          <cell r="BS35">
            <v>1</v>
          </cell>
          <cell r="BZ35">
            <v>70</v>
          </cell>
          <cell r="CA35">
            <v>10</v>
          </cell>
          <cell r="CS35">
            <v>0.13</v>
          </cell>
          <cell r="DD35" t="str">
            <v/>
          </cell>
          <cell r="DE35" t="str">
            <v/>
          </cell>
          <cell r="DF35" t="str">
            <v/>
          </cell>
          <cell r="DG35" t="str">
            <v/>
          </cell>
          <cell r="DI35" t="str">
            <v/>
          </cell>
        </row>
        <row r="37">
          <cell r="G37" t="str">
            <v>Техническое  обслуживание годовое</v>
          </cell>
        </row>
        <row r="67">
          <cell r="G67" t="str">
            <v>Силовое оборудование ЦТП.</v>
          </cell>
        </row>
        <row r="71">
          <cell r="G71" t="str">
            <v>Вводная панель индивидуального изготовления с выделенным отделением учёта тип 3ВП-5-25-0-31: (2 комплекта)</v>
          </cell>
        </row>
        <row r="72">
          <cell r="F72" t="str">
            <v>1.21-2303-11-1/1</v>
          </cell>
          <cell r="G72" t="str">
            <v>Техническое обслуживание переключателя с центральным приводом трехполюсного, номинальный ток 400 А(прим) переключатель трехполюсный 200А, 380В,</v>
          </cell>
          <cell r="H72" t="str">
            <v>шт.</v>
          </cell>
          <cell r="I72">
            <v>2</v>
          </cell>
          <cell r="P72">
            <v>29.72</v>
          </cell>
          <cell r="S72">
            <v>1216.28</v>
          </cell>
          <cell r="U72">
            <v>3.6</v>
          </cell>
          <cell r="X72">
            <v>851.4</v>
          </cell>
          <cell r="Y72">
            <v>121.63</v>
          </cell>
          <cell r="AE72">
            <v>0</v>
          </cell>
          <cell r="AF72">
            <v>608.14</v>
          </cell>
          <cell r="AL72">
            <v>7.43</v>
          </cell>
          <cell r="AO72">
            <v>304.07</v>
          </cell>
          <cell r="AQ72">
            <v>0.9</v>
          </cell>
          <cell r="AT72">
            <v>70</v>
          </cell>
          <cell r="AU72">
            <v>10</v>
          </cell>
          <cell r="AV72">
            <v>1</v>
          </cell>
          <cell r="AW72">
            <v>1</v>
          </cell>
          <cell r="BA72">
            <v>1</v>
          </cell>
          <cell r="BC72">
            <v>1</v>
          </cell>
          <cell r="BZ72">
            <v>70</v>
          </cell>
          <cell r="CA72">
            <v>10</v>
          </cell>
          <cell r="CS72">
            <v>0</v>
          </cell>
          <cell r="DD72" t="str">
            <v>)*2</v>
          </cell>
          <cell r="DG72" t="str">
            <v>)*2</v>
          </cell>
          <cell r="DI72" t="str">
            <v>)*2</v>
          </cell>
        </row>
        <row r="73">
          <cell r="F73" t="str">
            <v>1.23-2103-30-3/1</v>
          </cell>
          <cell r="G73" t="str">
            <v>Техническое обслуживание счетчика однофазного(прим) Счётчик учета активно-реактивной энергии трансформаторного включения Меркурий 230 ART-03</v>
          </cell>
          <cell r="H73" t="str">
            <v>10 шт.</v>
          </cell>
          <cell r="I73">
            <v>0.2</v>
          </cell>
          <cell r="P73">
            <v>9.1</v>
          </cell>
          <cell r="S73">
            <v>488.08</v>
          </cell>
          <cell r="U73">
            <v>1.7600000000000002</v>
          </cell>
          <cell r="X73">
            <v>341.66</v>
          </cell>
          <cell r="Y73">
            <v>48.81</v>
          </cell>
          <cell r="AE73">
            <v>0</v>
          </cell>
          <cell r="AF73">
            <v>2440.42</v>
          </cell>
          <cell r="AL73">
            <v>22.74</v>
          </cell>
          <cell r="AO73">
            <v>1220.21</v>
          </cell>
          <cell r="AQ73">
            <v>4.4000000000000004</v>
          </cell>
          <cell r="AT73">
            <v>70</v>
          </cell>
          <cell r="AU73">
            <v>10</v>
          </cell>
          <cell r="AV73">
            <v>1</v>
          </cell>
          <cell r="AW73">
            <v>1</v>
          </cell>
          <cell r="BA73">
            <v>1</v>
          </cell>
          <cell r="BC73">
            <v>1</v>
          </cell>
          <cell r="BZ73">
            <v>70</v>
          </cell>
          <cell r="CA73">
            <v>10</v>
          </cell>
          <cell r="CS73">
            <v>0</v>
          </cell>
          <cell r="DD73" t="str">
            <v>)*2</v>
          </cell>
          <cell r="DG73" t="str">
            <v>)*2</v>
          </cell>
          <cell r="DI73" t="str">
            <v>)*2</v>
          </cell>
        </row>
        <row r="74">
          <cell r="F74" t="str">
            <v>1.21-2303-26-1/1</v>
          </cell>
          <cell r="G74" t="str">
            <v>Техническое обслуживание трансформатора распределительного сухого с литой изоляцией "Триал" в металлическом кожухе, с номинальной мощностью до 160 кВА прим. (трансформатор проходного тока типа 160/5А)</v>
          </cell>
          <cell r="H74" t="str">
            <v>шт.</v>
          </cell>
          <cell r="I74">
            <v>12</v>
          </cell>
          <cell r="P74">
            <v>715.92</v>
          </cell>
          <cell r="Q74">
            <v>1949.28</v>
          </cell>
          <cell r="R74">
            <v>1114.56</v>
          </cell>
          <cell r="S74">
            <v>6104.88</v>
          </cell>
          <cell r="U74">
            <v>20.88</v>
          </cell>
          <cell r="X74">
            <v>4273.42</v>
          </cell>
          <cell r="Y74">
            <v>610.49</v>
          </cell>
          <cell r="AE74">
            <v>92.88</v>
          </cell>
          <cell r="AF74">
            <v>508.74</v>
          </cell>
          <cell r="AL74">
            <v>29.83</v>
          </cell>
          <cell r="AM74">
            <v>81.22</v>
          </cell>
          <cell r="AN74">
            <v>46.44</v>
          </cell>
          <cell r="AO74">
            <v>254.37</v>
          </cell>
          <cell r="AQ74">
            <v>0.87</v>
          </cell>
          <cell r="AT74">
            <v>70</v>
          </cell>
          <cell r="AU74">
            <v>10</v>
          </cell>
          <cell r="AV74">
            <v>1</v>
          </cell>
          <cell r="AW74">
            <v>1</v>
          </cell>
          <cell r="BA74">
            <v>1</v>
          </cell>
          <cell r="BB74">
            <v>1</v>
          </cell>
          <cell r="BC74">
            <v>1</v>
          </cell>
          <cell r="BS74">
            <v>1</v>
          </cell>
          <cell r="BZ74">
            <v>70</v>
          </cell>
          <cell r="CA74">
            <v>10</v>
          </cell>
          <cell r="CS74">
            <v>92.88</v>
          </cell>
          <cell r="DD74" t="str">
            <v>)*2</v>
          </cell>
          <cell r="DE74" t="str">
            <v>)*2</v>
          </cell>
          <cell r="DF74" t="str">
            <v>)*2</v>
          </cell>
          <cell r="DG74" t="str">
            <v>)*2</v>
          </cell>
          <cell r="DI74" t="str">
            <v>)*2</v>
          </cell>
        </row>
        <row r="75">
          <cell r="F75" t="str">
            <v>1.21-2303-3-1/1</v>
          </cell>
          <cell r="G75" t="str">
            <v>Техническое обслуживание выключателей автоматических трехполюсных установочных, номинальный ток до 200 А, прим. Автомат трёхполюсный с электронным расцепителем 380В на 25А</v>
          </cell>
          <cell r="H75" t="str">
            <v>шт.</v>
          </cell>
          <cell r="I75">
            <v>2</v>
          </cell>
          <cell r="P75">
            <v>54.12</v>
          </cell>
          <cell r="S75">
            <v>2027.16</v>
          </cell>
          <cell r="U75">
            <v>6</v>
          </cell>
          <cell r="X75">
            <v>1419.01</v>
          </cell>
          <cell r="Y75">
            <v>202.72</v>
          </cell>
          <cell r="AE75">
            <v>0</v>
          </cell>
          <cell r="AF75">
            <v>1013.58</v>
          </cell>
          <cell r="AL75">
            <v>13.53</v>
          </cell>
          <cell r="AO75">
            <v>506.79</v>
          </cell>
          <cell r="AQ75">
            <v>1.5</v>
          </cell>
          <cell r="AT75">
            <v>70</v>
          </cell>
          <cell r="AU75">
            <v>10</v>
          </cell>
          <cell r="AV75">
            <v>1</v>
          </cell>
          <cell r="AW75">
            <v>1</v>
          </cell>
          <cell r="BA75">
            <v>1</v>
          </cell>
          <cell r="BC75">
            <v>1</v>
          </cell>
          <cell r="BZ75">
            <v>70</v>
          </cell>
          <cell r="CA75">
            <v>10</v>
          </cell>
          <cell r="CS75">
            <v>0</v>
          </cell>
          <cell r="DD75" t="str">
            <v>)*2</v>
          </cell>
          <cell r="DG75" t="str">
            <v>)*2</v>
          </cell>
          <cell r="DI75" t="str">
            <v>)*2</v>
          </cell>
        </row>
        <row r="76">
          <cell r="F76" t="str">
            <v>1.21-2303-3-1/1</v>
          </cell>
          <cell r="G76" t="str">
            <v>Техническое обслуживание выключателей автоматических трехполюсных установочных, номинальный ток до 200 А,прим. Автомат трёхполюсный с электронным расцепителем 380В на 160А</v>
          </cell>
          <cell r="H76" t="str">
            <v>шт.</v>
          </cell>
          <cell r="I76">
            <v>2</v>
          </cell>
          <cell r="P76">
            <v>54.12</v>
          </cell>
          <cell r="S76">
            <v>2027.16</v>
          </cell>
          <cell r="U76">
            <v>6</v>
          </cell>
          <cell r="X76">
            <v>1419.01</v>
          </cell>
          <cell r="Y76">
            <v>202.72</v>
          </cell>
          <cell r="AE76">
            <v>0</v>
          </cell>
          <cell r="AF76">
            <v>1013.58</v>
          </cell>
          <cell r="AL76">
            <v>13.53</v>
          </cell>
          <cell r="AO76">
            <v>506.79</v>
          </cell>
          <cell r="AQ76">
            <v>1.5</v>
          </cell>
          <cell r="AT76">
            <v>70</v>
          </cell>
          <cell r="AU76">
            <v>10</v>
          </cell>
          <cell r="AV76">
            <v>1</v>
          </cell>
          <cell r="AW76">
            <v>1</v>
          </cell>
          <cell r="BA76">
            <v>1</v>
          </cell>
          <cell r="BC76">
            <v>1</v>
          </cell>
          <cell r="BZ76">
            <v>70</v>
          </cell>
          <cell r="CA76">
            <v>10</v>
          </cell>
          <cell r="CS76">
            <v>0</v>
          </cell>
          <cell r="DD76" t="str">
            <v>)*2</v>
          </cell>
          <cell r="DG76" t="str">
            <v>)*2</v>
          </cell>
          <cell r="DI76" t="str">
            <v>)*2</v>
          </cell>
        </row>
        <row r="77">
          <cell r="F77" t="str">
            <v>1.21-2303-28-1/1</v>
          </cell>
          <cell r="G77" t="str">
            <v>Техническое обслуживание автоматического выключателя до 160 А(выключатель нагрузки с предохранителями трехполюсный 100А, 380В)</v>
          </cell>
          <cell r="H77" t="str">
            <v>шт.</v>
          </cell>
          <cell r="I77">
            <v>2</v>
          </cell>
          <cell r="P77">
            <v>15.76</v>
          </cell>
          <cell r="S77">
            <v>465.96</v>
          </cell>
          <cell r="U77">
            <v>1.2</v>
          </cell>
          <cell r="X77">
            <v>326.17</v>
          </cell>
          <cell r="Y77">
            <v>46.6</v>
          </cell>
          <cell r="AE77">
            <v>0</v>
          </cell>
          <cell r="AF77">
            <v>232.98</v>
          </cell>
          <cell r="AL77">
            <v>3.94</v>
          </cell>
          <cell r="AO77">
            <v>116.49</v>
          </cell>
          <cell r="AQ77">
            <v>0.3</v>
          </cell>
          <cell r="AT77">
            <v>70</v>
          </cell>
          <cell r="AU77">
            <v>10</v>
          </cell>
          <cell r="AV77">
            <v>1</v>
          </cell>
          <cell r="AW77">
            <v>1</v>
          </cell>
          <cell r="BA77">
            <v>1</v>
          </cell>
          <cell r="BC77">
            <v>1</v>
          </cell>
          <cell r="BZ77">
            <v>70</v>
          </cell>
          <cell r="CA77">
            <v>10</v>
          </cell>
          <cell r="CS77">
            <v>0</v>
          </cell>
          <cell r="DD77" t="str">
            <v>)*2</v>
          </cell>
          <cell r="DG77" t="str">
            <v>)*2</v>
          </cell>
          <cell r="DI77" t="str">
            <v>)*2</v>
          </cell>
        </row>
        <row r="78">
          <cell r="F78" t="str">
            <v>1.21-2303-22-1/1</v>
          </cell>
          <cell r="G78" t="str">
            <v>Техническое обслуживание предохранителей прим. Предохранитель с током плавкой вставки 63А</v>
          </cell>
          <cell r="H78" t="str">
            <v>100 шт.</v>
          </cell>
          <cell r="I78">
            <v>0.06</v>
          </cell>
          <cell r="P78">
            <v>0.18</v>
          </cell>
          <cell r="Q78">
            <v>37.909999999999997</v>
          </cell>
          <cell r="R78">
            <v>24.74</v>
          </cell>
          <cell r="S78">
            <v>140.59</v>
          </cell>
          <cell r="U78">
            <v>0.48</v>
          </cell>
          <cell r="X78">
            <v>98.41</v>
          </cell>
          <cell r="Y78">
            <v>14.06</v>
          </cell>
          <cell r="AE78">
            <v>412.4</v>
          </cell>
          <cell r="AF78">
            <v>2343.16</v>
          </cell>
          <cell r="AL78">
            <v>1.46</v>
          </cell>
          <cell r="AM78">
            <v>315.94</v>
          </cell>
          <cell r="AN78">
            <v>206.2</v>
          </cell>
          <cell r="AO78">
            <v>1171.58</v>
          </cell>
          <cell r="AQ78">
            <v>4</v>
          </cell>
          <cell r="AT78">
            <v>70</v>
          </cell>
          <cell r="AU78">
            <v>10</v>
          </cell>
          <cell r="AV78">
            <v>1</v>
          </cell>
          <cell r="AW78">
            <v>1</v>
          </cell>
          <cell r="BA78">
            <v>1</v>
          </cell>
          <cell r="BB78">
            <v>1</v>
          </cell>
          <cell r="BC78">
            <v>1</v>
          </cell>
          <cell r="BS78">
            <v>1</v>
          </cell>
          <cell r="BZ78">
            <v>70</v>
          </cell>
          <cell r="CA78">
            <v>10</v>
          </cell>
          <cell r="CS78">
            <v>412.4</v>
          </cell>
          <cell r="DD78" t="str">
            <v>)*2</v>
          </cell>
          <cell r="DE78" t="str">
            <v>)*2</v>
          </cell>
          <cell r="DF78" t="str">
            <v>)*2</v>
          </cell>
          <cell r="DG78" t="str">
            <v>)*2</v>
          </cell>
          <cell r="DI78" t="str">
            <v>)*2</v>
          </cell>
        </row>
        <row r="79">
          <cell r="F79" t="str">
            <v>1.23-2103-32-1/1</v>
          </cell>
          <cell r="G79" t="str">
            <v>Техническое обслуживание амперметров и вольтметров постоянного и переменного тока</v>
          </cell>
          <cell r="H79" t="str">
            <v>шт.</v>
          </cell>
          <cell r="I79">
            <v>8</v>
          </cell>
          <cell r="P79">
            <v>18.559999999999999</v>
          </cell>
          <cell r="S79">
            <v>1118.24</v>
          </cell>
          <cell r="U79">
            <v>2.88</v>
          </cell>
          <cell r="X79">
            <v>782.77</v>
          </cell>
          <cell r="Y79">
            <v>111.82</v>
          </cell>
          <cell r="AE79">
            <v>0</v>
          </cell>
          <cell r="AF79">
            <v>139.78</v>
          </cell>
          <cell r="AL79">
            <v>2.3199999999999998</v>
          </cell>
          <cell r="AO79">
            <v>69.89</v>
          </cell>
          <cell r="AQ79">
            <v>0.18</v>
          </cell>
          <cell r="AT79">
            <v>70</v>
          </cell>
          <cell r="AU79">
            <v>10</v>
          </cell>
          <cell r="AV79">
            <v>1</v>
          </cell>
          <cell r="AW79">
            <v>1</v>
          </cell>
          <cell r="BA79">
            <v>1</v>
          </cell>
          <cell r="BC79">
            <v>1</v>
          </cell>
          <cell r="BZ79">
            <v>70</v>
          </cell>
          <cell r="CA79">
            <v>10</v>
          </cell>
          <cell r="CS79">
            <v>0</v>
          </cell>
          <cell r="DD79" t="str">
            <v/>
          </cell>
          <cell r="DG79" t="str">
            <v>)*2</v>
          </cell>
          <cell r="DI79" t="str">
            <v>)*2</v>
          </cell>
        </row>
        <row r="80">
          <cell r="G80" t="str">
            <v>Шкаф напольный 380/220В, 50Гц, IP54 (2 комплекта)</v>
          </cell>
        </row>
        <row r="81">
          <cell r="F81" t="str">
            <v>1.21-2303-28-1/1</v>
          </cell>
          <cell r="G81" t="str">
            <v>Техническое обслуживание автоматического выключателя до 160 А(прим) выключатель нагрузки реверсивный 380В, 50Гц, 40А</v>
          </cell>
          <cell r="H81" t="str">
            <v>шт.</v>
          </cell>
          <cell r="I81">
            <v>2</v>
          </cell>
          <cell r="P81">
            <v>15.76</v>
          </cell>
          <cell r="S81">
            <v>465.96</v>
          </cell>
          <cell r="U81">
            <v>1.2</v>
          </cell>
          <cell r="X81">
            <v>326.17</v>
          </cell>
          <cell r="Y81">
            <v>46.6</v>
          </cell>
          <cell r="AE81">
            <v>0</v>
          </cell>
          <cell r="AF81">
            <v>232.98</v>
          </cell>
          <cell r="AL81">
            <v>3.94</v>
          </cell>
          <cell r="AO81">
            <v>116.49</v>
          </cell>
          <cell r="AQ81">
            <v>0.3</v>
          </cell>
          <cell r="AT81">
            <v>70</v>
          </cell>
          <cell r="AU81">
            <v>10</v>
          </cell>
          <cell r="AV81">
            <v>1</v>
          </cell>
          <cell r="AW81">
            <v>1</v>
          </cell>
          <cell r="BA81">
            <v>1</v>
          </cell>
          <cell r="BC81">
            <v>1</v>
          </cell>
          <cell r="BZ81">
            <v>70</v>
          </cell>
          <cell r="CA81">
            <v>10</v>
          </cell>
          <cell r="CS81">
            <v>0</v>
          </cell>
          <cell r="DD81" t="str">
            <v>)*2</v>
          </cell>
          <cell r="DG81" t="str">
            <v>)*2</v>
          </cell>
          <cell r="DI81" t="str">
            <v>)*2</v>
          </cell>
        </row>
        <row r="82">
          <cell r="F82" t="str">
            <v>1.21-2303-19-1/1</v>
          </cell>
          <cell r="G82" t="str">
    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6 А</v>
          </cell>
          <cell r="H82" t="str">
            <v>шт.</v>
          </cell>
          <cell r="I82">
            <v>2</v>
          </cell>
          <cell r="P82">
            <v>5.76</v>
          </cell>
          <cell r="S82">
            <v>1621.72</v>
          </cell>
          <cell r="U82">
            <v>4.8</v>
          </cell>
          <cell r="X82">
            <v>1135.2</v>
          </cell>
          <cell r="Y82">
            <v>162.16999999999999</v>
          </cell>
          <cell r="AE82">
            <v>0</v>
          </cell>
          <cell r="AF82">
            <v>810.86</v>
          </cell>
          <cell r="AL82">
            <v>1.44</v>
          </cell>
          <cell r="AO82">
            <v>405.43</v>
          </cell>
          <cell r="AQ82">
            <v>1.2</v>
          </cell>
          <cell r="AT82">
            <v>70</v>
          </cell>
          <cell r="AU82">
            <v>10</v>
          </cell>
          <cell r="AV82">
            <v>1</v>
          </cell>
          <cell r="AW82">
            <v>1</v>
          </cell>
          <cell r="BA82">
            <v>1</v>
          </cell>
          <cell r="BC82">
            <v>1</v>
          </cell>
          <cell r="BZ82">
            <v>70</v>
          </cell>
          <cell r="CA82">
            <v>10</v>
          </cell>
          <cell r="CS82">
            <v>0</v>
          </cell>
          <cell r="DD82" t="str">
            <v>)*2</v>
          </cell>
          <cell r="DG82" t="str">
            <v>)*2</v>
          </cell>
          <cell r="DI82" t="str">
            <v>)*2</v>
          </cell>
        </row>
        <row r="83">
          <cell r="F83" t="str">
            <v>1.21-2303-19-1/1</v>
          </cell>
          <cell r="G83" t="str">
    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10А</v>
          </cell>
          <cell r="H83" t="str">
            <v>шт.</v>
          </cell>
          <cell r="I83">
            <v>4</v>
          </cell>
          <cell r="P83">
            <v>11.52</v>
          </cell>
          <cell r="S83">
            <v>3243.44</v>
          </cell>
          <cell r="U83">
            <v>9.6</v>
          </cell>
          <cell r="X83">
            <v>2270.41</v>
          </cell>
          <cell r="Y83">
            <v>324.33999999999997</v>
          </cell>
          <cell r="AE83">
            <v>0</v>
          </cell>
          <cell r="AF83">
            <v>810.86</v>
          </cell>
          <cell r="AL83">
            <v>1.44</v>
          </cell>
          <cell r="AO83">
            <v>405.43</v>
          </cell>
          <cell r="AQ83">
            <v>1.2</v>
          </cell>
          <cell r="AT83">
            <v>70</v>
          </cell>
          <cell r="AU83">
            <v>10</v>
          </cell>
          <cell r="AV83">
            <v>1</v>
          </cell>
          <cell r="AW83">
            <v>1</v>
          </cell>
          <cell r="BA83">
            <v>1</v>
          </cell>
          <cell r="BC83">
            <v>1</v>
          </cell>
          <cell r="BZ83">
            <v>70</v>
          </cell>
          <cell r="CA83">
            <v>10</v>
          </cell>
          <cell r="CS83">
            <v>0</v>
          </cell>
          <cell r="DD83" t="str">
            <v>)*2</v>
          </cell>
          <cell r="DG83" t="str">
            <v>)*2</v>
          </cell>
          <cell r="DI83" t="str">
            <v>)*2</v>
          </cell>
        </row>
        <row r="84">
          <cell r="F84" t="str">
            <v>1.21-2303-2-1/1</v>
          </cell>
          <cell r="G84" t="str">
            <v>Техническое обслуживание выключателей автоматических двухполюсных установочных, номинальный ток до 200 А,, прим. (дифференцированный выключатель двухполюсный 220В 16А)</v>
          </cell>
          <cell r="H84" t="str">
            <v>шт.</v>
          </cell>
          <cell r="I84">
            <v>2</v>
          </cell>
          <cell r="P84">
            <v>20.100000000000001</v>
          </cell>
          <cell r="S84">
            <v>1527.12</v>
          </cell>
          <cell r="U84">
            <v>4.5199999999999996</v>
          </cell>
          <cell r="X84">
            <v>1068.98</v>
          </cell>
          <cell r="Y84">
            <v>152.71</v>
          </cell>
          <cell r="AE84">
            <v>0</v>
          </cell>
          <cell r="AF84">
            <v>763.56</v>
          </cell>
          <cell r="AL84">
            <v>10.050000000000001</v>
          </cell>
          <cell r="AO84">
            <v>381.78</v>
          </cell>
          <cell r="AQ84">
            <v>1.1299999999999999</v>
          </cell>
          <cell r="AT84">
            <v>70</v>
          </cell>
          <cell r="AU84">
            <v>10</v>
          </cell>
          <cell r="AV84">
            <v>1</v>
          </cell>
          <cell r="AW84">
            <v>1</v>
          </cell>
          <cell r="BA84">
            <v>1</v>
          </cell>
          <cell r="BC84">
            <v>1</v>
          </cell>
          <cell r="BZ84">
            <v>70</v>
          </cell>
          <cell r="CA84">
            <v>10</v>
          </cell>
          <cell r="CS84">
            <v>0</v>
          </cell>
          <cell r="DD84" t="str">
            <v/>
          </cell>
          <cell r="DG84" t="str">
            <v>)*2</v>
          </cell>
          <cell r="DI84" t="str">
            <v>)*2</v>
          </cell>
        </row>
        <row r="85">
          <cell r="F85" t="str">
            <v>1.23-2303-5-1/1</v>
          </cell>
          <cell r="H85" t="str">
            <v>шт.</v>
          </cell>
          <cell r="I85">
            <v>6</v>
          </cell>
          <cell r="S85">
            <v>5355.96</v>
          </cell>
          <cell r="U85">
            <v>12.72</v>
          </cell>
          <cell r="X85">
            <v>3749.17</v>
          </cell>
          <cell r="Y85">
            <v>535.6</v>
          </cell>
          <cell r="AE85">
            <v>0</v>
          </cell>
          <cell r="AF85">
            <v>892.66</v>
          </cell>
          <cell r="AO85">
            <v>446.33</v>
          </cell>
          <cell r="AQ85">
            <v>1.06</v>
          </cell>
          <cell r="AT85">
            <v>70</v>
          </cell>
          <cell r="AU85">
            <v>10</v>
          </cell>
          <cell r="AV85">
            <v>1</v>
          </cell>
          <cell r="BA85">
            <v>1</v>
          </cell>
          <cell r="BZ85">
            <v>70</v>
          </cell>
          <cell r="CA85">
            <v>10</v>
          </cell>
          <cell r="CS85">
            <v>0</v>
          </cell>
          <cell r="DG85" t="str">
            <v>)*2</v>
          </cell>
          <cell r="DI85" t="str">
            <v>)*2</v>
          </cell>
        </row>
        <row r="86">
          <cell r="F86" t="str">
            <v>1.23-2303-5-1/1</v>
          </cell>
          <cell r="G86" t="str">
    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прим.  (Блок управления асинхронным двигателем с нерегулируемым нереверсивным приводом БНН-02 )</v>
          </cell>
          <cell r="H86" t="str">
            <v>шт.</v>
          </cell>
          <cell r="I86">
            <v>2</v>
          </cell>
          <cell r="S86">
            <v>1785.32</v>
          </cell>
          <cell r="U86">
            <v>4.24</v>
          </cell>
          <cell r="X86">
            <v>1249.72</v>
          </cell>
          <cell r="Y86">
            <v>178.53</v>
          </cell>
          <cell r="AE86">
            <v>0</v>
          </cell>
          <cell r="AF86">
            <v>892.66</v>
          </cell>
          <cell r="AO86">
            <v>446.33</v>
          </cell>
          <cell r="AQ86">
            <v>1.06</v>
          </cell>
          <cell r="AT86">
            <v>70</v>
          </cell>
          <cell r="AU86">
            <v>10</v>
          </cell>
          <cell r="AV86">
            <v>1</v>
          </cell>
          <cell r="BA86">
            <v>1</v>
          </cell>
          <cell r="BZ86">
            <v>70</v>
          </cell>
          <cell r="CA86">
            <v>10</v>
          </cell>
          <cell r="CS86">
            <v>0</v>
          </cell>
          <cell r="DG86" t="str">
            <v>)*2</v>
          </cell>
          <cell r="DI86" t="str">
            <v>)*2</v>
          </cell>
        </row>
        <row r="87">
          <cell r="F87" t="str">
            <v>1.23-2103-4-1/1</v>
          </cell>
          <cell r="G87" t="str">
            <v>Техническое обслуживание реле напряжения, реле промежуточного  (прим) реле контроля фаз.</v>
          </cell>
          <cell r="H87" t="str">
            <v>шт.</v>
          </cell>
          <cell r="I87">
            <v>2</v>
          </cell>
          <cell r="P87">
            <v>2.96</v>
          </cell>
          <cell r="S87">
            <v>810.88</v>
          </cell>
          <cell r="U87">
            <v>2.4</v>
          </cell>
          <cell r="X87">
            <v>567.62</v>
          </cell>
          <cell r="Y87">
            <v>81.09</v>
          </cell>
          <cell r="AE87">
            <v>0</v>
          </cell>
          <cell r="AF87">
            <v>405.44</v>
          </cell>
          <cell r="AL87">
            <v>0.74</v>
          </cell>
          <cell r="AO87">
            <v>202.72</v>
          </cell>
          <cell r="AQ87">
            <v>0.6</v>
          </cell>
          <cell r="AT87">
            <v>70</v>
          </cell>
          <cell r="AU87">
            <v>10</v>
          </cell>
          <cell r="AV87">
            <v>1</v>
          </cell>
          <cell r="AW87">
            <v>1</v>
          </cell>
          <cell r="BA87">
            <v>1</v>
          </cell>
          <cell r="BC87">
            <v>1</v>
          </cell>
          <cell r="BZ87">
            <v>70</v>
          </cell>
          <cell r="CA87">
            <v>10</v>
          </cell>
          <cell r="CS87">
            <v>0</v>
          </cell>
          <cell r="DD87" t="str">
            <v>)*2</v>
          </cell>
          <cell r="DG87" t="str">
            <v>)*2</v>
          </cell>
          <cell r="DI87" t="str">
            <v>)*2</v>
          </cell>
        </row>
        <row r="88">
          <cell r="G88" t="str">
            <v>Шкаф напольный 380/220В, 50 Гц, IP54, с блоком АВР на 16А</v>
          </cell>
        </row>
        <row r="89">
          <cell r="F89" t="str">
            <v>1.21-2303-32-1/1</v>
          </cell>
          <cell r="G89" t="str">
            <v>Техническое обслуживание быстродействующего автоматического ввода резерва (БАВР)</v>
          </cell>
          <cell r="H89" t="str">
            <v>шт.</v>
          </cell>
          <cell r="I89">
            <v>1</v>
          </cell>
          <cell r="P89">
            <v>2355.2399999999998</v>
          </cell>
          <cell r="S89">
            <v>1879.32</v>
          </cell>
          <cell r="U89">
            <v>4.84</v>
          </cell>
          <cell r="X89">
            <v>1315.52</v>
          </cell>
          <cell r="Y89">
            <v>187.93</v>
          </cell>
          <cell r="AE89">
            <v>0</v>
          </cell>
          <cell r="AF89">
            <v>1879.32</v>
          </cell>
          <cell r="AL89">
            <v>1177.6199999999999</v>
          </cell>
          <cell r="AO89">
            <v>939.66</v>
          </cell>
          <cell r="AQ89">
            <v>2.42</v>
          </cell>
          <cell r="AT89">
            <v>70</v>
          </cell>
          <cell r="AU89">
            <v>10</v>
          </cell>
          <cell r="AV89">
            <v>1</v>
          </cell>
          <cell r="AW89">
            <v>1</v>
          </cell>
          <cell r="BA89">
            <v>1</v>
          </cell>
          <cell r="BC89">
            <v>1</v>
          </cell>
          <cell r="BZ89">
            <v>70</v>
          </cell>
          <cell r="CA89">
            <v>10</v>
          </cell>
          <cell r="CS89">
            <v>0</v>
          </cell>
          <cell r="DD89" t="str">
            <v>)*2</v>
          </cell>
          <cell r="DG89" t="str">
            <v>)*2</v>
          </cell>
          <cell r="DI89" t="str">
            <v>)*2</v>
          </cell>
        </row>
        <row r="90">
          <cell r="F90" t="str">
            <v>1.21-2303-3-1/1</v>
          </cell>
          <cell r="G90" t="str">
            <v>Техническое обслуживание выключателей автоматических трехполюсных установочных, номинальный ток до 200 А,  (выключатель 380 В, 6 А)</v>
          </cell>
          <cell r="H90" t="str">
            <v>шт.</v>
          </cell>
          <cell r="I90">
            <v>2</v>
          </cell>
          <cell r="P90">
            <v>54.12</v>
          </cell>
          <cell r="S90">
            <v>2027.16</v>
          </cell>
          <cell r="U90">
            <v>6</v>
          </cell>
          <cell r="X90">
            <v>1419.01</v>
          </cell>
          <cell r="Y90">
            <v>202.72</v>
          </cell>
          <cell r="AE90">
            <v>0</v>
          </cell>
          <cell r="AF90">
            <v>1013.58</v>
          </cell>
          <cell r="AL90">
            <v>13.53</v>
          </cell>
          <cell r="AO90">
            <v>506.79</v>
          </cell>
          <cell r="AQ90">
            <v>1.5</v>
          </cell>
          <cell r="AT90">
            <v>70</v>
          </cell>
          <cell r="AU90">
            <v>10</v>
          </cell>
          <cell r="AV90">
            <v>1</v>
          </cell>
          <cell r="AW90">
            <v>1</v>
          </cell>
          <cell r="BA90">
            <v>1</v>
          </cell>
          <cell r="BC90">
            <v>1</v>
          </cell>
          <cell r="BZ90">
            <v>70</v>
          </cell>
          <cell r="CA90">
            <v>10</v>
          </cell>
          <cell r="CS90">
            <v>0</v>
          </cell>
          <cell r="DD90" t="str">
            <v>)*2</v>
          </cell>
          <cell r="DG90" t="str">
            <v>)*2</v>
          </cell>
          <cell r="DI90" t="str">
            <v>)*2</v>
          </cell>
        </row>
        <row r="91">
          <cell r="F91" t="str">
            <v>1.21-2303-19-1/1</v>
          </cell>
          <cell r="G91" t="str">
    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6А</v>
          </cell>
          <cell r="H91" t="str">
            <v>шт.</v>
          </cell>
          <cell r="I91">
            <v>4</v>
          </cell>
          <cell r="P91">
            <v>11.52</v>
          </cell>
          <cell r="S91">
            <v>3243.44</v>
          </cell>
          <cell r="U91">
            <v>9.6</v>
          </cell>
          <cell r="X91">
            <v>2270.41</v>
          </cell>
          <cell r="Y91">
            <v>324.33999999999997</v>
          </cell>
          <cell r="AE91">
            <v>0</v>
          </cell>
          <cell r="AF91">
            <v>810.86</v>
          </cell>
          <cell r="AL91">
            <v>1.44</v>
          </cell>
          <cell r="AO91">
            <v>405.43</v>
          </cell>
          <cell r="AQ91">
            <v>1.2</v>
          </cell>
          <cell r="AT91">
            <v>70</v>
          </cell>
          <cell r="AU91">
            <v>10</v>
          </cell>
          <cell r="AV91">
            <v>1</v>
          </cell>
          <cell r="AW91">
            <v>1</v>
          </cell>
          <cell r="BA91">
            <v>1</v>
          </cell>
          <cell r="BC91">
            <v>1</v>
          </cell>
          <cell r="BZ91">
            <v>70</v>
          </cell>
          <cell r="CA91">
            <v>10</v>
          </cell>
          <cell r="CS91">
            <v>0</v>
          </cell>
          <cell r="DD91" t="str">
            <v>)*2</v>
          </cell>
          <cell r="DG91" t="str">
            <v>)*2</v>
          </cell>
          <cell r="DI91" t="str">
            <v>)*2</v>
          </cell>
        </row>
        <row r="92">
          <cell r="F92" t="str">
            <v>1.21-2303-3-1/1</v>
          </cell>
          <cell r="G92" t="str">
            <v>Техническое обслуживание выключателей автоматических трехполюсных установочных, номинальный ток до 200 А,  (выключатель 380 В, 10 А)</v>
          </cell>
          <cell r="H92" t="str">
            <v>шт.</v>
          </cell>
          <cell r="I92">
            <v>1</v>
          </cell>
          <cell r="P92">
            <v>27.06</v>
          </cell>
          <cell r="S92">
            <v>1013.58</v>
          </cell>
          <cell r="U92">
            <v>3</v>
          </cell>
          <cell r="X92">
            <v>709.51</v>
          </cell>
          <cell r="Y92">
            <v>101.36</v>
          </cell>
          <cell r="AE92">
            <v>0</v>
          </cell>
          <cell r="AF92">
            <v>1013.58</v>
          </cell>
          <cell r="AL92">
            <v>13.53</v>
          </cell>
          <cell r="AO92">
            <v>506.79</v>
          </cell>
          <cell r="AQ92">
            <v>1.5</v>
          </cell>
          <cell r="AT92">
            <v>70</v>
          </cell>
          <cell r="AU92">
            <v>10</v>
          </cell>
          <cell r="AV92">
            <v>1</v>
          </cell>
          <cell r="AW92">
            <v>1</v>
          </cell>
          <cell r="BA92">
            <v>1</v>
          </cell>
          <cell r="BC92">
            <v>1</v>
          </cell>
          <cell r="BZ92">
            <v>70</v>
          </cell>
          <cell r="CA92">
            <v>10</v>
          </cell>
          <cell r="CS92">
            <v>0</v>
          </cell>
          <cell r="DD92" t="str">
            <v>)*2</v>
          </cell>
          <cell r="DG92" t="str">
            <v>)*2</v>
          </cell>
          <cell r="DI92" t="str">
            <v>)*2</v>
          </cell>
        </row>
        <row r="93">
          <cell r="F93" t="str">
            <v>1.21-2303-19-1/1</v>
          </cell>
          <cell r="G93" t="str">
    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10А</v>
          </cell>
          <cell r="H93" t="str">
            <v>шт.</v>
          </cell>
          <cell r="I93">
            <v>1</v>
          </cell>
          <cell r="P93">
            <v>2.88</v>
          </cell>
          <cell r="S93">
            <v>810.86</v>
          </cell>
          <cell r="U93">
            <v>2.4</v>
          </cell>
          <cell r="X93">
            <v>567.6</v>
          </cell>
          <cell r="Y93">
            <v>81.09</v>
          </cell>
          <cell r="AE93">
            <v>0</v>
          </cell>
          <cell r="AF93">
            <v>810.86</v>
          </cell>
          <cell r="AL93">
            <v>1.44</v>
          </cell>
          <cell r="AO93">
            <v>405.43</v>
          </cell>
          <cell r="AQ93">
            <v>1.2</v>
          </cell>
          <cell r="AT93">
            <v>70</v>
          </cell>
          <cell r="AU93">
            <v>10</v>
          </cell>
          <cell r="AV93">
            <v>1</v>
          </cell>
          <cell r="AW93">
            <v>1</v>
          </cell>
          <cell r="BA93">
            <v>1</v>
          </cell>
          <cell r="BC93">
            <v>1</v>
          </cell>
          <cell r="BZ93">
            <v>70</v>
          </cell>
          <cell r="CA93">
            <v>10</v>
          </cell>
          <cell r="CS93">
            <v>0</v>
          </cell>
          <cell r="DD93" t="str">
            <v>)*2</v>
          </cell>
          <cell r="DG93" t="str">
            <v>)*2</v>
          </cell>
          <cell r="DI93" t="str">
            <v>)*2</v>
          </cell>
        </row>
        <row r="94">
          <cell r="F94" t="str">
            <v>1.23-2303-13-1/1</v>
          </cell>
          <cell r="G94" t="str">
            <v>Техническое обслуживание преобразователей частоты до 5 кВт прим. (Преобразователь частоты для насосов мощностью 4кВт 380 В с датчиком перепада давления)</v>
          </cell>
          <cell r="H94" t="str">
            <v>шт.</v>
          </cell>
          <cell r="I94">
            <v>1</v>
          </cell>
          <cell r="P94">
            <v>19.079999999999998</v>
          </cell>
          <cell r="S94">
            <v>3448.02</v>
          </cell>
          <cell r="U94">
            <v>8.8800000000000008</v>
          </cell>
          <cell r="X94">
            <v>2413.61</v>
          </cell>
          <cell r="Y94">
            <v>344.8</v>
          </cell>
          <cell r="AE94">
            <v>0</v>
          </cell>
          <cell r="AF94">
            <v>3448.02</v>
          </cell>
          <cell r="AL94">
            <v>9.5399999999999991</v>
          </cell>
          <cell r="AO94">
            <v>1724.01</v>
          </cell>
          <cell r="AQ94">
            <v>4.4400000000000004</v>
          </cell>
          <cell r="AT94">
            <v>70</v>
          </cell>
          <cell r="AU94">
            <v>10</v>
          </cell>
          <cell r="AV94">
            <v>1</v>
          </cell>
          <cell r="AW94">
            <v>1</v>
          </cell>
          <cell r="BA94">
            <v>1</v>
          </cell>
          <cell r="BC94">
            <v>1</v>
          </cell>
          <cell r="BZ94">
            <v>70</v>
          </cell>
          <cell r="CA94">
            <v>10</v>
          </cell>
          <cell r="CS94">
            <v>0</v>
          </cell>
          <cell r="DD94" t="str">
            <v>)*2</v>
          </cell>
          <cell r="DG94" t="str">
            <v>)*2</v>
          </cell>
          <cell r="DI94" t="str">
            <v>)*2</v>
          </cell>
        </row>
        <row r="95">
          <cell r="F95" t="str">
            <v>1.23-2303-13-2/1</v>
          </cell>
          <cell r="G95" t="str">
            <v>Техническое обслуживание преобразователей частоты до 24 кВт (Преобразователь частоты для насосов мощностью 5,5кВт 380В датчиком перепада давления)</v>
          </cell>
          <cell r="H95" t="str">
            <v>шт.</v>
          </cell>
          <cell r="I95">
            <v>1</v>
          </cell>
          <cell r="P95">
            <v>28.6</v>
          </cell>
          <cell r="S95">
            <v>4519.7</v>
          </cell>
          <cell r="U95">
            <v>11.64</v>
          </cell>
          <cell r="X95">
            <v>3163.79</v>
          </cell>
          <cell r="Y95">
            <v>451.97</v>
          </cell>
          <cell r="AE95">
            <v>0</v>
          </cell>
          <cell r="AF95">
            <v>4519.7</v>
          </cell>
          <cell r="AL95">
            <v>14.3</v>
          </cell>
          <cell r="AO95">
            <v>2259.85</v>
          </cell>
          <cell r="AQ95">
            <v>5.82</v>
          </cell>
          <cell r="AT95">
            <v>70</v>
          </cell>
          <cell r="AU95">
            <v>10</v>
          </cell>
          <cell r="AV95">
            <v>1</v>
          </cell>
          <cell r="AW95">
            <v>1</v>
          </cell>
          <cell r="BA95">
            <v>1</v>
          </cell>
          <cell r="BC95">
            <v>1</v>
          </cell>
          <cell r="BZ95">
            <v>70</v>
          </cell>
          <cell r="CA95">
            <v>10</v>
          </cell>
          <cell r="CS95">
            <v>0</v>
          </cell>
          <cell r="DD95" t="str">
            <v>)*2</v>
          </cell>
          <cell r="DG95" t="str">
            <v>)*2</v>
          </cell>
          <cell r="DI95" t="str">
            <v>)*2</v>
          </cell>
        </row>
        <row r="96">
          <cell r="F96" t="str">
            <v>1.23-2303-13-1/1</v>
          </cell>
          <cell r="G96" t="str">
            <v>Техническое обслуживание преобразователей частоты до 5 кВт прим. (Преобразователь частоты для насосов мощностью 0,37кВт 380 В с датчиком перепада давления)</v>
          </cell>
          <cell r="H96" t="str">
            <v>шт.</v>
          </cell>
          <cell r="I96">
            <v>1</v>
          </cell>
          <cell r="P96">
            <v>19.079999999999998</v>
          </cell>
          <cell r="S96">
            <v>3448.02</v>
          </cell>
          <cell r="U96">
            <v>8.8800000000000008</v>
          </cell>
          <cell r="X96">
            <v>2413.61</v>
          </cell>
          <cell r="Y96">
            <v>344.8</v>
          </cell>
          <cell r="AE96">
            <v>0</v>
          </cell>
          <cell r="AF96">
            <v>3448.02</v>
          </cell>
          <cell r="AL96">
            <v>9.5399999999999991</v>
          </cell>
          <cell r="AO96">
            <v>1724.01</v>
          </cell>
          <cell r="AQ96">
            <v>4.4400000000000004</v>
          </cell>
          <cell r="AT96">
            <v>70</v>
          </cell>
          <cell r="AU96">
            <v>10</v>
          </cell>
          <cell r="AV96">
            <v>1</v>
          </cell>
          <cell r="AW96">
            <v>1</v>
          </cell>
          <cell r="BA96">
            <v>1</v>
          </cell>
          <cell r="BC96">
            <v>1</v>
          </cell>
          <cell r="BZ96">
            <v>70</v>
          </cell>
          <cell r="CA96">
            <v>10</v>
          </cell>
          <cell r="CS96">
            <v>0</v>
          </cell>
          <cell r="DD96" t="str">
            <v>)*2</v>
          </cell>
          <cell r="DG96" t="str">
            <v>)*2</v>
          </cell>
          <cell r="DI96" t="str">
            <v>)*2</v>
          </cell>
        </row>
        <row r="97">
          <cell r="G97" t="str">
            <v>Щит навесной 380/220В, 50Гц, IP65 на 12 модулей (2 комплекта)</v>
          </cell>
        </row>
        <row r="98">
          <cell r="F98" t="str">
            <v>1.21-2303-28-1/1</v>
          </cell>
          <cell r="G98" t="str">
            <v>Техническое обслуживание автоматического выключателя до 160 А (выключатель нагрузки реверсивный  380В)</v>
          </cell>
          <cell r="H98" t="str">
            <v>шт.</v>
          </cell>
          <cell r="I98">
            <v>4</v>
          </cell>
          <cell r="P98">
            <v>31.52</v>
          </cell>
          <cell r="S98">
            <v>931.92</v>
          </cell>
          <cell r="U98">
            <v>2.4</v>
          </cell>
          <cell r="X98">
            <v>652.34</v>
          </cell>
          <cell r="Y98">
            <v>93.19</v>
          </cell>
          <cell r="AE98">
            <v>0</v>
          </cell>
          <cell r="AF98">
            <v>232.98</v>
          </cell>
          <cell r="AL98">
            <v>3.94</v>
          </cell>
          <cell r="AO98">
            <v>116.49</v>
          </cell>
          <cell r="AQ98">
            <v>0.3</v>
          </cell>
          <cell r="AT98">
            <v>70</v>
          </cell>
          <cell r="AU98">
            <v>10</v>
          </cell>
          <cell r="AV98">
            <v>1</v>
          </cell>
          <cell r="AW98">
            <v>1</v>
          </cell>
          <cell r="BA98">
            <v>1</v>
          </cell>
          <cell r="BC98">
            <v>1</v>
          </cell>
          <cell r="BZ98">
            <v>70</v>
          </cell>
          <cell r="CA98">
            <v>10</v>
          </cell>
          <cell r="CS98">
            <v>0</v>
          </cell>
          <cell r="DD98" t="str">
            <v>)*2</v>
          </cell>
          <cell r="DG98" t="str">
            <v>)*2</v>
          </cell>
          <cell r="DI98" t="str">
            <v>)*2</v>
          </cell>
        </row>
        <row r="99">
          <cell r="F99" t="str">
            <v>1.21-2303-3-1/1</v>
          </cell>
          <cell r="G99" t="str">
            <v>Техническое обслуживание выключателей автоматических трехполюсных установочных, номинальный ток до 200 А, (Автомат трёхполюсный с электронным расцепителем 380В,50Гц на 180А)</v>
          </cell>
          <cell r="H99" t="str">
            <v>шт.</v>
          </cell>
          <cell r="I99">
            <v>6</v>
          </cell>
          <cell r="P99">
            <v>162.36000000000001</v>
          </cell>
          <cell r="S99">
            <v>6081.48</v>
          </cell>
          <cell r="U99">
            <v>18</v>
          </cell>
          <cell r="X99">
            <v>4257.04</v>
          </cell>
          <cell r="Y99">
            <v>608.15</v>
          </cell>
          <cell r="AE99">
            <v>0</v>
          </cell>
          <cell r="AF99">
            <v>1013.58</v>
          </cell>
          <cell r="AL99">
            <v>13.53</v>
          </cell>
          <cell r="AO99">
            <v>506.79</v>
          </cell>
          <cell r="AQ99">
            <v>1.5</v>
          </cell>
          <cell r="AT99">
            <v>70</v>
          </cell>
          <cell r="AU99">
            <v>10</v>
          </cell>
          <cell r="AV99">
            <v>1</v>
          </cell>
          <cell r="AW99">
            <v>1</v>
          </cell>
          <cell r="BA99">
            <v>1</v>
          </cell>
          <cell r="BC99">
            <v>1</v>
          </cell>
          <cell r="BZ99">
            <v>70</v>
          </cell>
          <cell r="CA99">
            <v>10</v>
          </cell>
          <cell r="CS99">
            <v>0</v>
          </cell>
          <cell r="DD99" t="str">
            <v>)*2</v>
          </cell>
          <cell r="DG99" t="str">
            <v>)*2</v>
          </cell>
          <cell r="DI99" t="str">
            <v>)*2</v>
          </cell>
        </row>
        <row r="100">
          <cell r="G100" t="str">
            <v>Ящик силовой с рубильниками и предохранителями</v>
          </cell>
        </row>
        <row r="101">
          <cell r="F101" t="str">
            <v>1.21-2203-8-1/1</v>
          </cell>
          <cell r="G101" t="str">
            <v>Техническое обслуживание ящика ввода распределительного с рубильником и предохранителями, номинальный ток 250 А</v>
          </cell>
          <cell r="H101" t="str">
            <v>шт.</v>
          </cell>
          <cell r="I101">
            <v>1</v>
          </cell>
          <cell r="P101">
            <v>88.54</v>
          </cell>
          <cell r="S101">
            <v>5067.8999999999996</v>
          </cell>
          <cell r="U101">
            <v>15</v>
          </cell>
          <cell r="X101">
            <v>3547.53</v>
          </cell>
          <cell r="Y101">
            <v>506.79</v>
          </cell>
          <cell r="AE101">
            <v>0</v>
          </cell>
          <cell r="AF101">
            <v>5067.8999999999996</v>
          </cell>
          <cell r="AL101">
            <v>44.27</v>
          </cell>
          <cell r="AO101">
            <v>2533.9499999999998</v>
          </cell>
          <cell r="AQ101">
            <v>7.5</v>
          </cell>
          <cell r="AT101">
            <v>70</v>
          </cell>
          <cell r="AU101">
            <v>10</v>
          </cell>
          <cell r="AV101">
            <v>1</v>
          </cell>
          <cell r="AW101">
            <v>1</v>
          </cell>
          <cell r="BA101">
            <v>1</v>
          </cell>
          <cell r="BC101">
            <v>1</v>
          </cell>
          <cell r="BZ101">
            <v>70</v>
          </cell>
          <cell r="CA101">
            <v>10</v>
          </cell>
          <cell r="CS101">
            <v>0</v>
          </cell>
          <cell r="DD101" t="str">
            <v>)*2</v>
          </cell>
          <cell r="DG101" t="str">
            <v>)*2</v>
          </cell>
          <cell r="DI101" t="str">
            <v>)*2</v>
          </cell>
        </row>
        <row r="102">
          <cell r="F102" t="str">
            <v>1.21-2303-3-1/1</v>
          </cell>
          <cell r="G102" t="str">
            <v>Техническое обслуживание выключателей автоматических трехполюсных установочных, номинальный ток до 200 А,  (Автомат трёхполюсный с электронным расцепителем 380В,50Гц на 180А)</v>
          </cell>
          <cell r="H102" t="str">
            <v>шт.</v>
          </cell>
          <cell r="I102">
            <v>6</v>
          </cell>
          <cell r="P102">
            <v>162.36000000000001</v>
          </cell>
          <cell r="S102">
            <v>6081.48</v>
          </cell>
          <cell r="U102">
            <v>18</v>
          </cell>
          <cell r="X102">
            <v>4257.04</v>
          </cell>
          <cell r="Y102">
            <v>608.15</v>
          </cell>
          <cell r="AE102">
            <v>0</v>
          </cell>
          <cell r="AF102">
            <v>1013.58</v>
          </cell>
          <cell r="AL102">
            <v>13.53</v>
          </cell>
          <cell r="AO102">
            <v>506.79</v>
          </cell>
          <cell r="AQ102">
            <v>1.5</v>
          </cell>
          <cell r="AT102">
            <v>70</v>
          </cell>
          <cell r="AU102">
            <v>10</v>
          </cell>
          <cell r="AV102">
            <v>1</v>
          </cell>
          <cell r="AW102">
            <v>1</v>
          </cell>
          <cell r="BA102">
            <v>1</v>
          </cell>
          <cell r="BC102">
            <v>1</v>
          </cell>
          <cell r="BZ102">
            <v>70</v>
          </cell>
          <cell r="CA102">
            <v>10</v>
          </cell>
          <cell r="CS102">
            <v>0</v>
          </cell>
          <cell r="DD102" t="str">
            <v>)*2</v>
          </cell>
          <cell r="DG102" t="str">
            <v>)*2</v>
          </cell>
          <cell r="DI102" t="str">
            <v>)*2</v>
          </cell>
        </row>
        <row r="103">
          <cell r="G103" t="str">
            <v>Ящик с понижающим и разделительным трансформатором: 220/12В, IP54</v>
          </cell>
        </row>
        <row r="104">
          <cell r="F104" t="str">
            <v>1.21-2203-17-1/1</v>
          </cell>
          <cell r="G104" t="str">
            <v>Техническое обслуживание ящика с понижающим трансформатором типа ЯТП прим. (Ящик с понижающим и разделительным трансформатором 220/12В)</v>
          </cell>
          <cell r="H104" t="str">
            <v>шт.</v>
          </cell>
          <cell r="I104">
            <v>1</v>
          </cell>
          <cell r="P104">
            <v>0.24</v>
          </cell>
          <cell r="Q104">
            <v>63.18</v>
          </cell>
          <cell r="R104">
            <v>41.24</v>
          </cell>
          <cell r="S104">
            <v>321.27999999999997</v>
          </cell>
          <cell r="U104">
            <v>1.1000000000000001</v>
          </cell>
          <cell r="X104">
            <v>224.9</v>
          </cell>
          <cell r="Y104">
            <v>32.130000000000003</v>
          </cell>
          <cell r="AE104">
            <v>41.24</v>
          </cell>
          <cell r="AF104">
            <v>321.27999999999997</v>
          </cell>
          <cell r="AL104">
            <v>0.12</v>
          </cell>
          <cell r="AM104">
            <v>31.59</v>
          </cell>
          <cell r="AN104">
            <v>20.62</v>
          </cell>
          <cell r="AO104">
            <v>160.63999999999999</v>
          </cell>
          <cell r="AQ104">
            <v>0.55000000000000004</v>
          </cell>
          <cell r="AT104">
            <v>70</v>
          </cell>
          <cell r="AU104">
            <v>10</v>
          </cell>
          <cell r="AV104">
            <v>1</v>
          </cell>
          <cell r="AW104">
            <v>1</v>
          </cell>
          <cell r="BA104">
            <v>1</v>
          </cell>
          <cell r="BB104">
            <v>1</v>
          </cell>
          <cell r="BC104">
            <v>1</v>
          </cell>
          <cell r="BS104">
            <v>1</v>
          </cell>
          <cell r="BZ104">
            <v>70</v>
          </cell>
          <cell r="CA104">
            <v>10</v>
          </cell>
          <cell r="CS104">
            <v>41.24</v>
          </cell>
          <cell r="DD104" t="str">
            <v>)*2</v>
          </cell>
          <cell r="DE104" t="str">
            <v>)*2</v>
          </cell>
          <cell r="DF104" t="str">
            <v>)*2</v>
          </cell>
          <cell r="DG104" t="str">
            <v>)*2</v>
          </cell>
          <cell r="DI104" t="str">
            <v>)*2</v>
          </cell>
        </row>
        <row r="105">
          <cell r="F105" t="str">
            <v>1.20-2103-8-1/1</v>
          </cell>
          <cell r="G105" t="str">
            <v>Техническое обслуживание электроосветительной арматуры с люминесцентными лампами с числом ламп до двух(прим. светодиодные)</v>
          </cell>
          <cell r="H105" t="str">
            <v>10 шт.</v>
          </cell>
          <cell r="I105">
            <v>0.6</v>
          </cell>
          <cell r="P105">
            <v>107.46</v>
          </cell>
          <cell r="S105">
            <v>1890.9</v>
          </cell>
          <cell r="U105">
            <v>7.1999999999999993</v>
          </cell>
          <cell r="X105">
            <v>1323.63</v>
          </cell>
          <cell r="Y105">
            <v>189.09</v>
          </cell>
          <cell r="AE105">
            <v>0</v>
          </cell>
          <cell r="AF105">
            <v>3151.5</v>
          </cell>
          <cell r="AL105">
            <v>89.55</v>
          </cell>
          <cell r="AO105">
            <v>1575.75</v>
          </cell>
          <cell r="AQ105">
            <v>6</v>
          </cell>
          <cell r="AT105">
            <v>70</v>
          </cell>
          <cell r="AU105">
            <v>10</v>
          </cell>
          <cell r="AV105">
            <v>1</v>
          </cell>
          <cell r="AW105">
            <v>1</v>
          </cell>
          <cell r="BA105">
            <v>1</v>
          </cell>
          <cell r="BC105">
            <v>1</v>
          </cell>
          <cell r="BZ105">
            <v>70</v>
          </cell>
          <cell r="CA105">
            <v>10</v>
          </cell>
          <cell r="CS105">
            <v>0</v>
          </cell>
          <cell r="DD105" t="str">
            <v>)*2</v>
          </cell>
          <cell r="DG105" t="str">
            <v>)*2</v>
          </cell>
          <cell r="DI105" t="str">
            <v>)*2</v>
          </cell>
        </row>
        <row r="106">
          <cell r="G106" t="str">
            <v>Шкаф напольный 380/220В индивидуального исполнения</v>
          </cell>
        </row>
        <row r="107">
          <cell r="F107" t="str">
            <v>1.21-2303-3-1/1</v>
          </cell>
          <cell r="G107" t="str">
            <v>Техническое обслуживание выключателей автоматических трехполюсных установочных, номинальный ток до 200 А,  (Автомат трёхполюсный с электронным расцепителем 380В,50Гц на 160А)</v>
          </cell>
          <cell r="H107" t="str">
            <v>шт.</v>
          </cell>
          <cell r="I107">
            <v>6</v>
          </cell>
          <cell r="P107">
            <v>162.36000000000001</v>
          </cell>
          <cell r="S107">
            <v>6081.48</v>
          </cell>
          <cell r="U107">
            <v>18</v>
          </cell>
          <cell r="X107">
            <v>4257.04</v>
          </cell>
          <cell r="Y107">
            <v>608.15</v>
          </cell>
          <cell r="AE107">
            <v>0</v>
          </cell>
          <cell r="AF107">
            <v>1013.58</v>
          </cell>
          <cell r="AL107">
            <v>13.53</v>
          </cell>
          <cell r="AO107">
            <v>506.79</v>
          </cell>
          <cell r="AQ107">
            <v>1.5</v>
          </cell>
          <cell r="AT107">
            <v>70</v>
          </cell>
          <cell r="AU107">
            <v>10</v>
          </cell>
          <cell r="AV107">
            <v>1</v>
          </cell>
          <cell r="AW107">
            <v>1</v>
          </cell>
          <cell r="BA107">
            <v>1</v>
          </cell>
          <cell r="BC107">
            <v>1</v>
          </cell>
          <cell r="BZ107">
            <v>70</v>
          </cell>
          <cell r="CA107">
            <v>10</v>
          </cell>
          <cell r="CS107">
            <v>0</v>
          </cell>
          <cell r="DD107" t="str">
            <v>)*2</v>
          </cell>
          <cell r="DG107" t="str">
            <v>)*2</v>
          </cell>
          <cell r="DI107" t="str">
            <v>)*2</v>
          </cell>
        </row>
        <row r="109">
          <cell r="G109" t="str">
            <v>Силовое оборудование ЦТП.</v>
          </cell>
        </row>
        <row r="139">
          <cell r="G139" t="str">
            <v>ЦТП строение №318</v>
          </cell>
        </row>
        <row r="169">
          <cell r="G169" t="str">
            <v>Строение №320</v>
          </cell>
        </row>
        <row r="173">
          <cell r="G173" t="str">
            <v>Техническое  обслуживание годовое</v>
          </cell>
        </row>
        <row r="177">
          <cell r="F177" t="str">
            <v>1.17-2103-3-3/1</v>
          </cell>
          <cell r="G177" t="str">
    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0,2 до 0,3 Гкал/час</v>
          </cell>
          <cell r="H177" t="str">
            <v>система</v>
          </cell>
          <cell r="I177">
            <v>1</v>
          </cell>
          <cell r="P177">
            <v>25843.93</v>
          </cell>
          <cell r="S177">
            <v>319147.31</v>
          </cell>
          <cell r="U177">
            <v>879</v>
          </cell>
          <cell r="X177">
            <v>223403.12</v>
          </cell>
          <cell r="Y177">
            <v>31914.73</v>
          </cell>
          <cell r="AE177">
            <v>0</v>
          </cell>
          <cell r="AF177">
            <v>319147.31</v>
          </cell>
          <cell r="AL177">
            <v>25843.93</v>
          </cell>
          <cell r="AO177">
            <v>319147.31</v>
          </cell>
          <cell r="AQ177">
            <v>879</v>
          </cell>
          <cell r="AT177">
            <v>70</v>
          </cell>
          <cell r="AU177">
            <v>10</v>
          </cell>
          <cell r="AV177">
            <v>1</v>
          </cell>
          <cell r="AW177">
            <v>1</v>
          </cell>
          <cell r="BA177">
            <v>1</v>
          </cell>
          <cell r="BC177">
            <v>1</v>
          </cell>
          <cell r="BZ177">
            <v>70</v>
          </cell>
          <cell r="CA177">
            <v>10</v>
          </cell>
          <cell r="CS177">
            <v>0</v>
          </cell>
          <cell r="DD177" t="str">
            <v/>
          </cell>
          <cell r="DG177" t="str">
            <v/>
          </cell>
          <cell r="DI177" t="str">
            <v/>
          </cell>
        </row>
        <row r="178">
          <cell r="F178" t="str">
            <v>1.16-2303-1-2/1</v>
          </cell>
          <cell r="G178" t="str">
            <v>Техническое обслуживание в течение года насосов Гном-10 ( дренажные насосы)</v>
          </cell>
          <cell r="H178" t="str">
            <v>насос</v>
          </cell>
          <cell r="I178">
            <v>1</v>
          </cell>
          <cell r="P178">
            <v>1076.0999999999999</v>
          </cell>
          <cell r="S178">
            <v>16701.599999999999</v>
          </cell>
          <cell r="U178">
            <v>48</v>
          </cell>
          <cell r="X178">
            <v>11691.12</v>
          </cell>
          <cell r="Y178">
            <v>1670.16</v>
          </cell>
          <cell r="AE178">
            <v>0</v>
          </cell>
          <cell r="AF178">
            <v>16701.599999999999</v>
          </cell>
          <cell r="AL178">
            <v>1076.0999999999999</v>
          </cell>
          <cell r="AO178">
            <v>16701.599999999999</v>
          </cell>
          <cell r="AQ178">
            <v>48</v>
          </cell>
          <cell r="AT178">
            <v>70</v>
          </cell>
          <cell r="AU178">
            <v>10</v>
          </cell>
          <cell r="AV178">
            <v>1</v>
          </cell>
          <cell r="AW178">
            <v>1</v>
          </cell>
          <cell r="BA178">
            <v>1</v>
          </cell>
          <cell r="BC178">
            <v>1</v>
          </cell>
          <cell r="BZ178">
            <v>70</v>
          </cell>
          <cell r="CA178">
            <v>10</v>
          </cell>
          <cell r="CS178">
            <v>0</v>
          </cell>
          <cell r="DD178" t="str">
            <v/>
          </cell>
          <cell r="DG178" t="str">
            <v/>
          </cell>
          <cell r="DI178" t="str">
            <v/>
          </cell>
        </row>
        <row r="179">
          <cell r="F179" t="str">
            <v>1.17-3401-1-1/1</v>
          </cell>
          <cell r="G179" t="str">
            <v>Подготовительные работы по ремонту и госповерке приборов УУТЭ (узла учета тепловой энергии)</v>
          </cell>
          <cell r="H179" t="str">
            <v>узел</v>
          </cell>
          <cell r="I179">
            <v>1</v>
          </cell>
          <cell r="P179">
            <v>1291.78</v>
          </cell>
          <cell r="Q179">
            <v>15.22</v>
          </cell>
          <cell r="R179">
            <v>0.13</v>
          </cell>
          <cell r="S179">
            <v>5824.35</v>
          </cell>
          <cell r="U179">
            <v>15</v>
          </cell>
          <cell r="X179">
            <v>4077.05</v>
          </cell>
          <cell r="Y179">
            <v>582.44000000000005</v>
          </cell>
          <cell r="AE179">
            <v>0.13</v>
          </cell>
          <cell r="AF179">
            <v>5824.35</v>
          </cell>
          <cell r="AL179">
            <v>1291.78</v>
          </cell>
          <cell r="AM179">
            <v>15.22</v>
          </cell>
          <cell r="AN179">
            <v>0.13</v>
          </cell>
          <cell r="AO179">
            <v>5824.35</v>
          </cell>
          <cell r="AQ179">
            <v>15</v>
          </cell>
          <cell r="AT179">
            <v>70</v>
          </cell>
          <cell r="AU179">
            <v>10</v>
          </cell>
          <cell r="AV179">
            <v>1</v>
          </cell>
          <cell r="AW179">
            <v>1</v>
          </cell>
          <cell r="BA179">
            <v>1</v>
          </cell>
          <cell r="BB179">
            <v>1</v>
          </cell>
          <cell r="BC179">
            <v>1</v>
          </cell>
          <cell r="BS179">
            <v>1</v>
          </cell>
          <cell r="BZ179">
            <v>70</v>
          </cell>
          <cell r="CA179">
            <v>10</v>
          </cell>
          <cell r="CS179">
            <v>0.13</v>
          </cell>
          <cell r="DD179" t="str">
            <v/>
          </cell>
          <cell r="DE179" t="str">
            <v/>
          </cell>
          <cell r="DF179" t="str">
            <v/>
          </cell>
          <cell r="DG179" t="str">
            <v/>
          </cell>
          <cell r="DI179" t="str">
            <v/>
          </cell>
        </row>
        <row r="180">
          <cell r="F180" t="str">
            <v>1.17-2103-6-1/1</v>
          </cell>
          <cell r="G180" t="str">
            <v>Техническое обслуживание в течение года УУТЭ (узла учета тепловой энергии)</v>
          </cell>
          <cell r="H180" t="str">
            <v>узел</v>
          </cell>
          <cell r="I180">
            <v>1</v>
          </cell>
          <cell r="P180">
            <v>993.85</v>
          </cell>
          <cell r="S180">
            <v>51429.15</v>
          </cell>
          <cell r="U180">
            <v>113.32</v>
          </cell>
          <cell r="X180">
            <v>36000.410000000003</v>
          </cell>
          <cell r="Y180">
            <v>5142.92</v>
          </cell>
          <cell r="AE180">
            <v>0</v>
          </cell>
          <cell r="AF180">
            <v>51429.15</v>
          </cell>
          <cell r="AL180">
            <v>993.85</v>
          </cell>
          <cell r="AO180">
            <v>51429.15</v>
          </cell>
          <cell r="AQ180">
            <v>113.32</v>
          </cell>
          <cell r="AT180">
            <v>70</v>
          </cell>
          <cell r="AU180">
            <v>10</v>
          </cell>
          <cell r="AV180">
            <v>1</v>
          </cell>
          <cell r="AW180">
            <v>1</v>
          </cell>
          <cell r="BA180">
            <v>1</v>
          </cell>
          <cell r="BC180">
            <v>1</v>
          </cell>
          <cell r="BZ180">
            <v>70</v>
          </cell>
          <cell r="CA180">
            <v>10</v>
          </cell>
          <cell r="CS180">
            <v>0</v>
          </cell>
          <cell r="DD180" t="str">
            <v/>
          </cell>
          <cell r="DG180" t="str">
            <v/>
          </cell>
          <cell r="DI180" t="str">
            <v/>
          </cell>
        </row>
        <row r="182">
          <cell r="G182" t="str">
            <v>Техническое  обслуживание годовое</v>
          </cell>
        </row>
        <row r="212">
          <cell r="G212" t="str">
            <v>Силовое оборудование ИТП.</v>
          </cell>
        </row>
        <row r="216">
          <cell r="G216" t="str">
            <v>Шкаф напольный 380/220В, 50Гц, IP54 (2 комплекта)</v>
          </cell>
        </row>
        <row r="217">
          <cell r="F217" t="str">
            <v>1.21-2303-28-1/1</v>
          </cell>
          <cell r="G217" t="str">
            <v>Техническое обслуживание автоматического выключателя до 160 А(прим) выключатель нагрузки реверсивный 380В, 50Гц, 40А</v>
          </cell>
          <cell r="H217" t="str">
            <v>шт.</v>
          </cell>
          <cell r="I217">
            <v>2</v>
          </cell>
          <cell r="P217">
            <v>15.76</v>
          </cell>
          <cell r="S217">
            <v>465.96</v>
          </cell>
          <cell r="U217">
            <v>1.2</v>
          </cell>
          <cell r="X217">
            <v>326.17</v>
          </cell>
          <cell r="Y217">
            <v>46.6</v>
          </cell>
          <cell r="AE217">
            <v>0</v>
          </cell>
          <cell r="AF217">
            <v>232.98</v>
          </cell>
          <cell r="AL217">
            <v>3.94</v>
          </cell>
          <cell r="AO217">
            <v>116.49</v>
          </cell>
          <cell r="AQ217">
            <v>0.3</v>
          </cell>
          <cell r="AT217">
            <v>70</v>
          </cell>
          <cell r="AU217">
            <v>10</v>
          </cell>
          <cell r="AV217">
            <v>1</v>
          </cell>
          <cell r="AW217">
            <v>1</v>
          </cell>
          <cell r="BA217">
            <v>1</v>
          </cell>
          <cell r="BC217">
            <v>1</v>
          </cell>
          <cell r="BZ217">
            <v>70</v>
          </cell>
          <cell r="CA217">
            <v>10</v>
          </cell>
          <cell r="CS217">
            <v>0</v>
          </cell>
          <cell r="DD217" t="str">
            <v>)*2</v>
          </cell>
          <cell r="DG217" t="str">
            <v>)*2</v>
          </cell>
          <cell r="DI217" t="str">
            <v>)*2</v>
          </cell>
        </row>
        <row r="218">
          <cell r="F218" t="str">
            <v>1.21-2303-3-1/1</v>
          </cell>
          <cell r="G218" t="str">
            <v>Техническое обслуживание выключателей автоматических трехполюсных установочных, номинальный ток до 200 А,  (выключатель 380 В, 16 А)</v>
          </cell>
          <cell r="H218" t="str">
            <v>шт.</v>
          </cell>
          <cell r="I218">
            <v>4</v>
          </cell>
          <cell r="P218">
            <v>108.24</v>
          </cell>
          <cell r="S218">
            <v>4054.32</v>
          </cell>
          <cell r="U218">
            <v>12</v>
          </cell>
          <cell r="X218">
            <v>2838.02</v>
          </cell>
          <cell r="Y218">
            <v>405.43</v>
          </cell>
          <cell r="AE218">
            <v>0</v>
          </cell>
          <cell r="AF218">
            <v>1013.58</v>
          </cell>
          <cell r="AL218">
            <v>13.53</v>
          </cell>
          <cell r="AO218">
            <v>506.79</v>
          </cell>
          <cell r="AQ218">
            <v>1.5</v>
          </cell>
          <cell r="AT218">
            <v>70</v>
          </cell>
          <cell r="AU218">
            <v>10</v>
          </cell>
          <cell r="AV218">
            <v>1</v>
          </cell>
          <cell r="AW218">
            <v>1</v>
          </cell>
          <cell r="BA218">
            <v>1</v>
          </cell>
          <cell r="BC218">
            <v>1</v>
          </cell>
          <cell r="BZ218">
            <v>70</v>
          </cell>
          <cell r="CA218">
            <v>10</v>
          </cell>
          <cell r="CS218">
            <v>0</v>
          </cell>
          <cell r="DD218" t="str">
            <v>)*2</v>
          </cell>
          <cell r="DG218" t="str">
            <v>)*2</v>
          </cell>
          <cell r="DI218" t="str">
            <v>)*2</v>
          </cell>
        </row>
        <row r="219">
          <cell r="F219" t="str">
            <v>1.21-2303-19-1/1</v>
          </cell>
          <cell r="G219" t="str">
    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16 А</v>
          </cell>
          <cell r="H219" t="str">
            <v>шт.</v>
          </cell>
          <cell r="I219">
            <v>2</v>
          </cell>
          <cell r="P219">
            <v>5.76</v>
          </cell>
          <cell r="S219">
            <v>1621.72</v>
          </cell>
          <cell r="U219">
            <v>4.8</v>
          </cell>
          <cell r="X219">
            <v>1135.2</v>
          </cell>
          <cell r="Y219">
            <v>162.16999999999999</v>
          </cell>
          <cell r="AE219">
            <v>0</v>
          </cell>
          <cell r="AF219">
            <v>810.86</v>
          </cell>
          <cell r="AL219">
            <v>1.44</v>
          </cell>
          <cell r="AO219">
            <v>405.43</v>
          </cell>
          <cell r="AQ219">
            <v>1.2</v>
          </cell>
          <cell r="AT219">
            <v>70</v>
          </cell>
          <cell r="AU219">
            <v>10</v>
          </cell>
          <cell r="AV219">
            <v>1</v>
          </cell>
          <cell r="AW219">
            <v>1</v>
          </cell>
          <cell r="BA219">
            <v>1</v>
          </cell>
          <cell r="BC219">
            <v>1</v>
          </cell>
          <cell r="BZ219">
            <v>70</v>
          </cell>
          <cell r="CA219">
            <v>10</v>
          </cell>
          <cell r="CS219">
            <v>0</v>
          </cell>
          <cell r="DD219" t="str">
            <v>)*2</v>
          </cell>
          <cell r="DG219" t="str">
            <v>)*2</v>
          </cell>
          <cell r="DI219" t="str">
            <v>)*2</v>
          </cell>
        </row>
        <row r="220">
          <cell r="F220" t="str">
            <v>1.21-2303-3-1/1</v>
          </cell>
          <cell r="G220" t="str">
            <v>Техническое обслуживание выключателей автоматических трехполюсных установочных, номинальный ток до 200 А, (выключатель 380 В, 25 А)</v>
          </cell>
          <cell r="H220" t="str">
            <v>шт.</v>
          </cell>
          <cell r="I220">
            <v>2</v>
          </cell>
          <cell r="P220">
            <v>54.12</v>
          </cell>
          <cell r="S220">
            <v>2027.16</v>
          </cell>
          <cell r="U220">
            <v>6</v>
          </cell>
          <cell r="X220">
            <v>1419.01</v>
          </cell>
          <cell r="Y220">
            <v>202.72</v>
          </cell>
          <cell r="AE220">
            <v>0</v>
          </cell>
          <cell r="AF220">
            <v>1013.58</v>
          </cell>
          <cell r="AL220">
            <v>13.53</v>
          </cell>
          <cell r="AO220">
            <v>506.79</v>
          </cell>
          <cell r="AQ220">
            <v>1.5</v>
          </cell>
          <cell r="AT220">
            <v>70</v>
          </cell>
          <cell r="AU220">
            <v>10</v>
          </cell>
          <cell r="AV220">
            <v>1</v>
          </cell>
          <cell r="AW220">
            <v>1</v>
          </cell>
          <cell r="BA220">
            <v>1</v>
          </cell>
          <cell r="BC220">
            <v>1</v>
          </cell>
          <cell r="BZ220">
            <v>70</v>
          </cell>
          <cell r="CA220">
            <v>10</v>
          </cell>
          <cell r="CS220">
            <v>0</v>
          </cell>
          <cell r="DD220" t="str">
            <v>)*2</v>
          </cell>
          <cell r="DG220" t="str">
            <v>)*2</v>
          </cell>
          <cell r="DI220" t="str">
            <v>)*2</v>
          </cell>
        </row>
        <row r="221">
          <cell r="F221" t="str">
            <v>1.21-2303-2-1/1</v>
          </cell>
          <cell r="G221" t="str">
            <v>Техническое обслуживание выключателей автоматических двухполюсных установочных, номинальный ток до 200 А, прим. (дифференцированный выключатель двухполюсный 220В 16А)</v>
          </cell>
          <cell r="H221" t="str">
            <v>шт.</v>
          </cell>
          <cell r="I221">
            <v>1</v>
          </cell>
          <cell r="P221">
            <v>20.100000000000001</v>
          </cell>
          <cell r="S221">
            <v>763.56</v>
          </cell>
          <cell r="U221">
            <v>2.2599999999999998</v>
          </cell>
          <cell r="X221">
            <v>534.49</v>
          </cell>
          <cell r="Y221">
            <v>76.36</v>
          </cell>
          <cell r="AE221">
            <v>0</v>
          </cell>
          <cell r="AF221">
            <v>763.56</v>
          </cell>
          <cell r="AL221">
            <v>10.050000000000001</v>
          </cell>
          <cell r="AO221">
            <v>381.78</v>
          </cell>
          <cell r="AQ221">
            <v>1.1299999999999999</v>
          </cell>
          <cell r="AT221">
            <v>70</v>
          </cell>
          <cell r="AU221">
            <v>10</v>
          </cell>
          <cell r="AV221">
            <v>1</v>
          </cell>
          <cell r="AW221">
            <v>1</v>
          </cell>
          <cell r="BA221">
            <v>1</v>
          </cell>
          <cell r="BC221">
            <v>1</v>
          </cell>
          <cell r="BZ221">
            <v>70</v>
          </cell>
          <cell r="CA221">
            <v>10</v>
          </cell>
          <cell r="CS221">
            <v>0</v>
          </cell>
          <cell r="DD221" t="str">
            <v>)*2</v>
          </cell>
          <cell r="DG221" t="str">
            <v>)*2</v>
          </cell>
          <cell r="DI221" t="str">
            <v>)*2</v>
          </cell>
        </row>
        <row r="222">
          <cell r="F222" t="str">
            <v>1.23-2303-5-1/1</v>
          </cell>
          <cell r="G222" t="str">
    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прим.  (Блок управления асинхронным двигателем с регулируемым приводом БРП-06-4 шт, БРП-02- 2 шт, )</v>
          </cell>
          <cell r="H222" t="str">
            <v>шт.</v>
          </cell>
          <cell r="I222">
            <v>6</v>
          </cell>
          <cell r="S222">
            <v>5355.96</v>
          </cell>
          <cell r="U222">
            <v>12.72</v>
          </cell>
          <cell r="X222">
            <v>3749.17</v>
          </cell>
          <cell r="Y222">
            <v>535.6</v>
          </cell>
          <cell r="AE222">
            <v>0</v>
          </cell>
          <cell r="AF222">
            <v>892.66</v>
          </cell>
          <cell r="AO222">
            <v>446.33</v>
          </cell>
          <cell r="AQ222">
            <v>1.06</v>
          </cell>
          <cell r="AT222">
            <v>70</v>
          </cell>
          <cell r="AU222">
            <v>10</v>
          </cell>
          <cell r="AV222">
            <v>1</v>
          </cell>
          <cell r="BA222">
            <v>1</v>
          </cell>
          <cell r="BZ222">
            <v>70</v>
          </cell>
          <cell r="CA222">
            <v>10</v>
          </cell>
          <cell r="CS222">
            <v>0</v>
          </cell>
          <cell r="DG222" t="str">
            <v>)*2</v>
          </cell>
          <cell r="DI222" t="str">
            <v>)*2</v>
          </cell>
        </row>
        <row r="223">
          <cell r="F223" t="str">
            <v>1.23-2303-5-1/1</v>
          </cell>
          <cell r="G223" t="str">
    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прим.  (Блок управления асинхронным двигателем с нерегулируемым нереверсивным приводом БНН-02 )</v>
          </cell>
          <cell r="H223" t="str">
            <v>шт.</v>
          </cell>
          <cell r="I223">
            <v>2</v>
          </cell>
          <cell r="S223">
            <v>1785.32</v>
          </cell>
          <cell r="U223">
            <v>4.24</v>
          </cell>
          <cell r="X223">
            <v>1249.72</v>
          </cell>
          <cell r="Y223">
            <v>178.53</v>
          </cell>
          <cell r="AE223">
            <v>0</v>
          </cell>
          <cell r="AF223">
            <v>892.66</v>
          </cell>
          <cell r="AO223">
            <v>446.33</v>
          </cell>
          <cell r="AQ223">
            <v>1.06</v>
          </cell>
          <cell r="AT223">
            <v>70</v>
          </cell>
          <cell r="AU223">
            <v>10</v>
          </cell>
          <cell r="AV223">
            <v>1</v>
          </cell>
          <cell r="BA223">
            <v>1</v>
          </cell>
          <cell r="BZ223">
            <v>70</v>
          </cell>
          <cell r="CA223">
            <v>10</v>
          </cell>
          <cell r="CS223">
            <v>0</v>
          </cell>
          <cell r="DG223" t="str">
            <v>)*2</v>
          </cell>
          <cell r="DI223" t="str">
            <v>)*2</v>
          </cell>
        </row>
        <row r="224">
          <cell r="F224" t="str">
            <v>1.23-2103-4-1/1</v>
          </cell>
          <cell r="G224" t="str">
            <v>Техническое обслуживание реле напряжения, реле промежуточного (прим) реле контроля фаз.</v>
          </cell>
          <cell r="H224" t="str">
            <v>шт.</v>
          </cell>
          <cell r="I224">
            <v>2</v>
          </cell>
          <cell r="P224">
            <v>2.96</v>
          </cell>
          <cell r="S224">
            <v>810.88</v>
          </cell>
          <cell r="U224">
            <v>2.4</v>
          </cell>
          <cell r="X224">
            <v>567.62</v>
          </cell>
          <cell r="Y224">
            <v>81.09</v>
          </cell>
          <cell r="AE224">
            <v>0</v>
          </cell>
          <cell r="AF224">
            <v>405.44</v>
          </cell>
          <cell r="AL224">
            <v>0.74</v>
          </cell>
          <cell r="AO224">
            <v>202.72</v>
          </cell>
          <cell r="AQ224">
            <v>0.6</v>
          </cell>
          <cell r="AT224">
            <v>70</v>
          </cell>
          <cell r="AU224">
            <v>10</v>
          </cell>
          <cell r="AV224">
            <v>1</v>
          </cell>
          <cell r="AW224">
            <v>1</v>
          </cell>
          <cell r="BA224">
            <v>1</v>
          </cell>
          <cell r="BC224">
            <v>1</v>
          </cell>
          <cell r="BZ224">
            <v>70</v>
          </cell>
          <cell r="CA224">
            <v>10</v>
          </cell>
          <cell r="CS224">
            <v>0</v>
          </cell>
          <cell r="DD224" t="str">
            <v>)*2</v>
          </cell>
          <cell r="DG224" t="str">
            <v>)*2</v>
          </cell>
          <cell r="DI224" t="str">
            <v>)*2</v>
          </cell>
        </row>
        <row r="225">
          <cell r="G225" t="str">
            <v>Шкаф напольный 380/220В, 50 Гц, IP54, с блоком АВР на 16А</v>
          </cell>
        </row>
        <row r="226">
          <cell r="F226" t="str">
            <v>1.21-2303-32-1/1</v>
          </cell>
          <cell r="G226" t="str">
            <v>Техническое обслуживание быстродействующего автоматического ввода резерва (БАВР)</v>
          </cell>
          <cell r="H226" t="str">
            <v>шт.</v>
          </cell>
          <cell r="I226">
            <v>1</v>
          </cell>
          <cell r="P226">
            <v>2355.2399999999998</v>
          </cell>
          <cell r="S226">
            <v>1879.32</v>
          </cell>
          <cell r="U226">
            <v>4.84</v>
          </cell>
          <cell r="X226">
            <v>1315.52</v>
          </cell>
          <cell r="Y226">
            <v>187.93</v>
          </cell>
          <cell r="AE226">
            <v>0</v>
          </cell>
          <cell r="AF226">
            <v>1879.32</v>
          </cell>
          <cell r="AL226">
            <v>1177.6199999999999</v>
          </cell>
          <cell r="AO226">
            <v>939.66</v>
          </cell>
          <cell r="AQ226">
            <v>2.42</v>
          </cell>
          <cell r="AT226">
            <v>70</v>
          </cell>
          <cell r="AU226">
            <v>10</v>
          </cell>
          <cell r="AV226">
            <v>1</v>
          </cell>
          <cell r="AW226">
            <v>1</v>
          </cell>
          <cell r="BA226">
            <v>1</v>
          </cell>
          <cell r="BC226">
            <v>1</v>
          </cell>
          <cell r="BZ226">
            <v>70</v>
          </cell>
          <cell r="CA226">
            <v>10</v>
          </cell>
          <cell r="CS226">
            <v>0</v>
          </cell>
          <cell r="DD226" t="str">
            <v>)*2</v>
          </cell>
          <cell r="DG226" t="str">
            <v>)*2</v>
          </cell>
          <cell r="DI226" t="str">
            <v>)*2</v>
          </cell>
        </row>
        <row r="227">
          <cell r="F227" t="str">
            <v>1.21-2303-3-1/1</v>
          </cell>
          <cell r="G227" t="str">
            <v>Техническое обслуживание выключателей автоматических трехполюсных установочных, номинальный ток до 200 А,  (выключатель 380 В, 6 А)</v>
          </cell>
          <cell r="H227" t="str">
            <v>шт.</v>
          </cell>
          <cell r="I227">
            <v>3</v>
          </cell>
          <cell r="P227">
            <v>81.180000000000007</v>
          </cell>
          <cell r="S227">
            <v>3040.74</v>
          </cell>
          <cell r="U227">
            <v>9</v>
          </cell>
          <cell r="X227">
            <v>2128.52</v>
          </cell>
          <cell r="Y227">
            <v>304.07</v>
          </cell>
          <cell r="AE227">
            <v>0</v>
          </cell>
          <cell r="AF227">
            <v>1013.58</v>
          </cell>
          <cell r="AL227">
            <v>13.53</v>
          </cell>
          <cell r="AO227">
            <v>506.79</v>
          </cell>
          <cell r="AQ227">
            <v>1.5</v>
          </cell>
          <cell r="AT227">
            <v>70</v>
          </cell>
          <cell r="AU227">
            <v>10</v>
          </cell>
          <cell r="AV227">
            <v>1</v>
          </cell>
          <cell r="AW227">
            <v>1</v>
          </cell>
          <cell r="BA227">
            <v>1</v>
          </cell>
          <cell r="BC227">
            <v>1</v>
          </cell>
          <cell r="BZ227">
            <v>70</v>
          </cell>
          <cell r="CA227">
            <v>10</v>
          </cell>
          <cell r="CS227">
            <v>0</v>
          </cell>
          <cell r="DD227" t="str">
            <v>)*2</v>
          </cell>
          <cell r="DG227" t="str">
            <v>)*2</v>
          </cell>
          <cell r="DI227" t="str">
            <v>)*2</v>
          </cell>
        </row>
        <row r="228">
          <cell r="F228" t="str">
            <v>1.21-2303-19-1/1</v>
          </cell>
          <cell r="G228" t="str">
            <v>Техническое обслуживание выключателей автоматических однополюсных установочных на номинальный ток до 63 А</v>
          </cell>
          <cell r="H228" t="str">
            <v>шт.</v>
          </cell>
          <cell r="I228">
            <v>5</v>
          </cell>
          <cell r="P228">
            <v>14.4</v>
          </cell>
          <cell r="S228">
            <v>4054.3</v>
          </cell>
          <cell r="U228">
            <v>12</v>
          </cell>
          <cell r="X228">
            <v>2838.01</v>
          </cell>
          <cell r="Y228">
            <v>405.43</v>
          </cell>
          <cell r="AE228">
            <v>0</v>
          </cell>
          <cell r="AF228">
            <v>810.86</v>
          </cell>
          <cell r="AL228">
            <v>1.44</v>
          </cell>
          <cell r="AO228">
            <v>405.43</v>
          </cell>
          <cell r="AQ228">
            <v>1.2</v>
          </cell>
          <cell r="AT228">
            <v>70</v>
          </cell>
          <cell r="AU228">
            <v>10</v>
          </cell>
          <cell r="AV228">
            <v>1</v>
          </cell>
          <cell r="AW228">
            <v>1</v>
          </cell>
          <cell r="BA228">
            <v>1</v>
          </cell>
          <cell r="BC228">
            <v>1</v>
          </cell>
          <cell r="BZ228">
            <v>70</v>
          </cell>
          <cell r="CA228">
            <v>10</v>
          </cell>
          <cell r="CS228">
            <v>0</v>
          </cell>
          <cell r="DD228" t="str">
            <v>)*2</v>
          </cell>
          <cell r="DG228" t="str">
            <v>)*2</v>
          </cell>
          <cell r="DI228" t="str">
            <v>)*2</v>
          </cell>
        </row>
        <row r="229">
          <cell r="F229" t="str">
            <v>1.23-2303-13-1/1</v>
          </cell>
          <cell r="G229" t="str">
            <v>Техническое обслуживание преобразователей частоты до 5 кВт прим. (Преобразователь частоты для насосов мощностью 3кВт 380 В с датчиком перепада давления)</v>
          </cell>
          <cell r="H229" t="str">
            <v>шт.</v>
          </cell>
          <cell r="I229">
            <v>2</v>
          </cell>
          <cell r="P229">
            <v>38.159999999999997</v>
          </cell>
          <cell r="S229">
            <v>6896.04</v>
          </cell>
          <cell r="U229">
            <v>17.760000000000002</v>
          </cell>
          <cell r="X229">
            <v>4827.2299999999996</v>
          </cell>
          <cell r="Y229">
            <v>689.6</v>
          </cell>
          <cell r="AE229">
            <v>0</v>
          </cell>
          <cell r="AF229">
            <v>3448.02</v>
          </cell>
          <cell r="AL229">
            <v>9.5399999999999991</v>
          </cell>
          <cell r="AO229">
            <v>1724.01</v>
          </cell>
          <cell r="AQ229">
            <v>4.4400000000000004</v>
          </cell>
          <cell r="AT229">
            <v>70</v>
          </cell>
          <cell r="AU229">
            <v>10</v>
          </cell>
          <cell r="AV229">
            <v>1</v>
          </cell>
          <cell r="AW229">
            <v>1</v>
          </cell>
          <cell r="BA229">
            <v>1</v>
          </cell>
          <cell r="BC229">
            <v>1</v>
          </cell>
          <cell r="BZ229">
            <v>70</v>
          </cell>
          <cell r="CA229">
            <v>10</v>
          </cell>
          <cell r="CS229">
            <v>0</v>
          </cell>
          <cell r="DD229" t="str">
            <v>)*2</v>
          </cell>
          <cell r="DG229" t="str">
            <v>)*2</v>
          </cell>
          <cell r="DI229" t="str">
            <v>)*2</v>
          </cell>
        </row>
        <row r="230">
          <cell r="F230" t="str">
            <v>1.23-2303-13-1/1</v>
          </cell>
          <cell r="G230" t="str">
            <v>Техническое обслуживание преобразователей частоты до 5 кВт прим. (Преобразователь частоты для насосов мощностью 0,75кВт 380 В с датчиком перепада давления)</v>
          </cell>
          <cell r="H230" t="str">
            <v>шт.</v>
          </cell>
          <cell r="I230">
            <v>1</v>
          </cell>
          <cell r="P230">
            <v>19.079999999999998</v>
          </cell>
          <cell r="S230">
            <v>3448.02</v>
          </cell>
          <cell r="U230">
            <v>8.8800000000000008</v>
          </cell>
          <cell r="X230">
            <v>2413.61</v>
          </cell>
          <cell r="Y230">
            <v>344.8</v>
          </cell>
          <cell r="AE230">
            <v>0</v>
          </cell>
          <cell r="AF230">
            <v>3448.02</v>
          </cell>
          <cell r="AL230">
            <v>9.5399999999999991</v>
          </cell>
          <cell r="AO230">
            <v>1724.01</v>
          </cell>
          <cell r="AQ230">
            <v>4.4400000000000004</v>
          </cell>
          <cell r="AT230">
            <v>70</v>
          </cell>
          <cell r="AU230">
            <v>10</v>
          </cell>
          <cell r="AV230">
            <v>1</v>
          </cell>
          <cell r="AW230">
            <v>1</v>
          </cell>
          <cell r="BA230">
            <v>1</v>
          </cell>
          <cell r="BC230">
            <v>1</v>
          </cell>
          <cell r="BZ230">
            <v>70</v>
          </cell>
          <cell r="CA230">
            <v>10</v>
          </cell>
          <cell r="CS230">
            <v>0</v>
          </cell>
          <cell r="DD230" t="str">
            <v>)*2</v>
          </cell>
          <cell r="DG230" t="str">
            <v>)*2</v>
          </cell>
          <cell r="DI230" t="str">
            <v>)*2</v>
          </cell>
        </row>
        <row r="231">
          <cell r="G231" t="str">
            <v>Щит навесной 380/220В, 50Гц, IP65 на 8 модулей (2 комплекта)</v>
          </cell>
        </row>
        <row r="232">
          <cell r="F232" t="str">
            <v>1.21-2303-28-1/1</v>
          </cell>
          <cell r="G232" t="str">
            <v>Техническое обслуживание автоматического выключателя до 160 А (выключатель нагрузки реверсивный  380В 63 А)</v>
          </cell>
          <cell r="H232" t="str">
            <v>шт.</v>
          </cell>
          <cell r="I232">
            <v>1</v>
          </cell>
          <cell r="P232">
            <v>7.88</v>
          </cell>
          <cell r="S232">
            <v>232.98</v>
          </cell>
          <cell r="U232">
            <v>0.6</v>
          </cell>
          <cell r="X232">
            <v>163.09</v>
          </cell>
          <cell r="Y232">
            <v>23.3</v>
          </cell>
          <cell r="AE232">
            <v>0</v>
          </cell>
          <cell r="AF232">
            <v>232.98</v>
          </cell>
          <cell r="AL232">
            <v>3.94</v>
          </cell>
          <cell r="AO232">
            <v>116.49</v>
          </cell>
          <cell r="AQ232">
            <v>0.3</v>
          </cell>
          <cell r="AT232">
            <v>70</v>
          </cell>
          <cell r="AU232">
            <v>10</v>
          </cell>
          <cell r="AV232">
            <v>1</v>
          </cell>
          <cell r="AW232">
            <v>1</v>
          </cell>
          <cell r="BA232">
            <v>1</v>
          </cell>
          <cell r="BC232">
            <v>1</v>
          </cell>
          <cell r="BZ232">
            <v>70</v>
          </cell>
          <cell r="CA232">
            <v>10</v>
          </cell>
          <cell r="CS232">
            <v>0</v>
          </cell>
          <cell r="DD232" t="str">
            <v>)*2</v>
          </cell>
          <cell r="DG232" t="str">
            <v>)*2</v>
          </cell>
          <cell r="DI232" t="str">
            <v>)*2</v>
          </cell>
        </row>
        <row r="233">
          <cell r="G233" t="str">
            <v>Ящик силовой с рубильниками и предохранителями</v>
          </cell>
        </row>
        <row r="234">
          <cell r="F234" t="str">
            <v>1.21-2203-8-1/1</v>
          </cell>
          <cell r="G234" t="str">
            <v>Техническое обслуживание ящика ввода распределительного с рубильником и предохранителями, номинальный ток 250 А</v>
          </cell>
          <cell r="H234" t="str">
            <v>шт.</v>
          </cell>
          <cell r="I234">
            <v>1</v>
          </cell>
          <cell r="P234">
            <v>88.54</v>
          </cell>
          <cell r="S234">
            <v>5067.8999999999996</v>
          </cell>
          <cell r="U234">
            <v>15</v>
          </cell>
          <cell r="X234">
            <v>3547.53</v>
          </cell>
          <cell r="Y234">
            <v>506.79</v>
          </cell>
          <cell r="AE234">
            <v>0</v>
          </cell>
          <cell r="AF234">
            <v>5067.8999999999996</v>
          </cell>
          <cell r="AL234">
            <v>44.27</v>
          </cell>
          <cell r="AO234">
            <v>2533.9499999999998</v>
          </cell>
          <cell r="AQ234">
            <v>7.5</v>
          </cell>
          <cell r="AT234">
            <v>70</v>
          </cell>
          <cell r="AU234">
            <v>10</v>
          </cell>
          <cell r="AV234">
            <v>1</v>
          </cell>
          <cell r="AW234">
            <v>1</v>
          </cell>
          <cell r="BA234">
            <v>1</v>
          </cell>
          <cell r="BC234">
            <v>1</v>
          </cell>
          <cell r="BZ234">
            <v>70</v>
          </cell>
          <cell r="CA234">
            <v>10</v>
          </cell>
          <cell r="CS234">
            <v>0</v>
          </cell>
          <cell r="DD234" t="str">
            <v>)*2</v>
          </cell>
          <cell r="DG234" t="str">
            <v>)*2</v>
          </cell>
          <cell r="DI234" t="str">
            <v>)*2</v>
          </cell>
        </row>
        <row r="235">
          <cell r="G235" t="str">
            <v>Ящик с понижающим и разделительным трансформатором: 220/12В, IP54</v>
          </cell>
        </row>
        <row r="236">
          <cell r="F236" t="str">
            <v>1.21-2203-17-1/1</v>
          </cell>
          <cell r="G236" t="str">
            <v>Техническое обслуживание ящика с понижающим трансформатором типа ЯТП прим. (Ящик с понижающим и разделительным трансформатором 220/12В)</v>
          </cell>
          <cell r="H236" t="str">
            <v>шт.</v>
          </cell>
          <cell r="I236">
            <v>1</v>
          </cell>
          <cell r="P236">
            <v>0.24</v>
          </cell>
          <cell r="Q236">
            <v>63.18</v>
          </cell>
          <cell r="R236">
            <v>41.24</v>
          </cell>
          <cell r="S236">
            <v>321.27999999999997</v>
          </cell>
          <cell r="U236">
            <v>1.1000000000000001</v>
          </cell>
          <cell r="X236">
            <v>224.9</v>
          </cell>
          <cell r="Y236">
            <v>32.130000000000003</v>
          </cell>
          <cell r="AE236">
            <v>41.24</v>
          </cell>
          <cell r="AF236">
            <v>321.27999999999997</v>
          </cell>
          <cell r="AL236">
            <v>0.12</v>
          </cell>
          <cell r="AM236">
            <v>31.59</v>
          </cell>
          <cell r="AN236">
            <v>20.62</v>
          </cell>
          <cell r="AO236">
            <v>160.63999999999999</v>
          </cell>
          <cell r="AQ236">
            <v>0.55000000000000004</v>
          </cell>
          <cell r="AT236">
            <v>70</v>
          </cell>
          <cell r="AU236">
            <v>10</v>
          </cell>
          <cell r="AV236">
            <v>1</v>
          </cell>
          <cell r="AW236">
            <v>1</v>
          </cell>
          <cell r="BA236">
            <v>1</v>
          </cell>
          <cell r="BB236">
            <v>1</v>
          </cell>
          <cell r="BC236">
            <v>1</v>
          </cell>
          <cell r="BS236">
            <v>1</v>
          </cell>
          <cell r="BZ236">
            <v>70</v>
          </cell>
          <cell r="CA236">
            <v>10</v>
          </cell>
          <cell r="CS236">
            <v>41.24</v>
          </cell>
          <cell r="DD236" t="str">
            <v>)*2</v>
          </cell>
          <cell r="DE236" t="str">
            <v>)*2</v>
          </cell>
          <cell r="DF236" t="str">
            <v>)*2</v>
          </cell>
          <cell r="DG236" t="str">
            <v>)*2</v>
          </cell>
          <cell r="DI236" t="str">
            <v>)*2</v>
          </cell>
        </row>
        <row r="237">
          <cell r="G237" t="str">
            <v>Шкаф учета 380/220В</v>
          </cell>
        </row>
        <row r="238">
          <cell r="F238" t="str">
            <v>1.23-2103-30-3/1</v>
          </cell>
          <cell r="G238" t="str">
            <v>Техническое обслуживание счетчика однофазного (прим) Счётчик учета активно-реактивной энергии трансформаторного включения Меркурий 230 ART-03</v>
          </cell>
          <cell r="H238" t="str">
            <v>10 шт.</v>
          </cell>
          <cell r="I238">
            <v>0.2</v>
          </cell>
          <cell r="P238">
            <v>9.1</v>
          </cell>
          <cell r="S238">
            <v>488.08</v>
          </cell>
          <cell r="U238">
            <v>1.7600000000000002</v>
          </cell>
          <cell r="X238">
            <v>341.66</v>
          </cell>
          <cell r="Y238">
            <v>48.81</v>
          </cell>
          <cell r="AE238">
            <v>0</v>
          </cell>
          <cell r="AF238">
            <v>2440.42</v>
          </cell>
          <cell r="AL238">
            <v>22.74</v>
          </cell>
          <cell r="AO238">
            <v>1220.21</v>
          </cell>
          <cell r="AQ238">
            <v>4.4000000000000004</v>
          </cell>
          <cell r="AT238">
            <v>70</v>
          </cell>
          <cell r="AU238">
            <v>10</v>
          </cell>
          <cell r="AV238">
            <v>1</v>
          </cell>
          <cell r="AW238">
            <v>1</v>
          </cell>
          <cell r="BA238">
            <v>1</v>
          </cell>
          <cell r="BC238">
            <v>1</v>
          </cell>
          <cell r="BZ238">
            <v>70</v>
          </cell>
          <cell r="CA238">
            <v>10</v>
          </cell>
          <cell r="CS238">
            <v>0</v>
          </cell>
          <cell r="DD238" t="str">
            <v>)*2</v>
          </cell>
          <cell r="DG238" t="str">
            <v>)*2</v>
          </cell>
          <cell r="DI238" t="str">
            <v>)*2</v>
          </cell>
        </row>
        <row r="239">
          <cell r="F239" t="str">
            <v>1.21-2303-28-1/1</v>
          </cell>
          <cell r="G239" t="str">
            <v>Техническое обслуживание автоматического выключателя до 160 А (выключатель нагрузки с предохранителями трехполюсный 63А, 380В)</v>
          </cell>
          <cell r="H239" t="str">
            <v>шт.</v>
          </cell>
          <cell r="I239">
            <v>1</v>
          </cell>
          <cell r="P239">
            <v>7.88</v>
          </cell>
          <cell r="S239">
            <v>232.98</v>
          </cell>
          <cell r="U239">
            <v>0.6</v>
          </cell>
          <cell r="X239">
            <v>163.09</v>
          </cell>
          <cell r="Y239">
            <v>23.3</v>
          </cell>
          <cell r="AE239">
            <v>0</v>
          </cell>
          <cell r="AF239">
            <v>232.98</v>
          </cell>
          <cell r="AL239">
            <v>3.94</v>
          </cell>
          <cell r="AO239">
            <v>116.49</v>
          </cell>
          <cell r="AQ239">
            <v>0.3</v>
          </cell>
          <cell r="AT239">
            <v>70</v>
          </cell>
          <cell r="AU239">
            <v>10</v>
          </cell>
          <cell r="AV239">
            <v>1</v>
          </cell>
          <cell r="AW239">
            <v>1</v>
          </cell>
          <cell r="BA239">
            <v>1</v>
          </cell>
          <cell r="BC239">
            <v>1</v>
          </cell>
          <cell r="BZ239">
            <v>70</v>
          </cell>
          <cell r="CA239">
            <v>10</v>
          </cell>
          <cell r="CS239">
            <v>0</v>
          </cell>
          <cell r="DD239" t="str">
            <v>)*2</v>
          </cell>
          <cell r="DG239" t="str">
            <v>)*2</v>
          </cell>
          <cell r="DI239" t="str">
            <v>)*2</v>
          </cell>
        </row>
        <row r="240">
          <cell r="F240" t="str">
            <v>1.21-2303-3-1/1</v>
          </cell>
          <cell r="G240" t="str">
            <v>Техническое обслуживание выключателей автоматических трехполюсных установочных, номинальный ток до 200 А,прим.  на 80 А</v>
          </cell>
          <cell r="H240" t="str">
            <v>шт.</v>
          </cell>
          <cell r="I240">
            <v>1</v>
          </cell>
          <cell r="P240">
            <v>27.06</v>
          </cell>
          <cell r="S240">
            <v>1013.58</v>
          </cell>
          <cell r="U240">
            <v>3</v>
          </cell>
          <cell r="X240">
            <v>709.51</v>
          </cell>
          <cell r="Y240">
            <v>101.36</v>
          </cell>
          <cell r="AE240">
            <v>0</v>
          </cell>
          <cell r="AF240">
            <v>1013.58</v>
          </cell>
          <cell r="AL240">
            <v>13.53</v>
          </cell>
          <cell r="AO240">
            <v>506.79</v>
          </cell>
          <cell r="AQ240">
            <v>1.5</v>
          </cell>
          <cell r="AT240">
            <v>70</v>
          </cell>
          <cell r="AU240">
            <v>10</v>
          </cell>
          <cell r="AV240">
            <v>1</v>
          </cell>
          <cell r="AW240">
            <v>1</v>
          </cell>
          <cell r="BA240">
            <v>1</v>
          </cell>
          <cell r="BC240">
            <v>1</v>
          </cell>
          <cell r="BZ240">
            <v>70</v>
          </cell>
          <cell r="CA240">
            <v>10</v>
          </cell>
          <cell r="CS240">
            <v>0</v>
          </cell>
          <cell r="DD240" t="str">
            <v>)*2</v>
          </cell>
          <cell r="DG240" t="str">
            <v>)*2</v>
          </cell>
          <cell r="DI240" t="str">
            <v>)*2</v>
          </cell>
        </row>
        <row r="241">
          <cell r="F241" t="str">
            <v>1.20-2103-8-1/1</v>
          </cell>
          <cell r="G241" t="str">
            <v>Техническое обслуживание электроосветительной арматуры с люминесцентными лампами с числом ламп до двух (прим. светодиодные)</v>
          </cell>
          <cell r="H241" t="str">
            <v>10 шт.</v>
          </cell>
          <cell r="I241">
            <v>0.8</v>
          </cell>
          <cell r="P241">
            <v>143.28</v>
          </cell>
          <cell r="S241">
            <v>2521.1999999999998</v>
          </cell>
          <cell r="U241">
            <v>9.6000000000000014</v>
          </cell>
          <cell r="X241">
            <v>1764.84</v>
          </cell>
          <cell r="Y241">
            <v>252.12</v>
          </cell>
          <cell r="AE241">
            <v>0</v>
          </cell>
          <cell r="AF241">
            <v>3151.5</v>
          </cell>
          <cell r="AL241">
            <v>89.55</v>
          </cell>
          <cell r="AO241">
            <v>1575.75</v>
          </cell>
          <cell r="AQ241">
            <v>6</v>
          </cell>
          <cell r="AT241">
            <v>70</v>
          </cell>
          <cell r="AU241">
            <v>10</v>
          </cell>
          <cell r="AV241">
            <v>1</v>
          </cell>
          <cell r="AW241">
            <v>1</v>
          </cell>
          <cell r="BA241">
            <v>1</v>
          </cell>
          <cell r="BC241">
            <v>1</v>
          </cell>
          <cell r="BZ241">
            <v>70</v>
          </cell>
          <cell r="CA241">
            <v>10</v>
          </cell>
          <cell r="CS241">
            <v>0</v>
          </cell>
          <cell r="DD241" t="str">
            <v>)*2</v>
          </cell>
          <cell r="DG241" t="str">
            <v>)*2</v>
          </cell>
          <cell r="DI241" t="str">
            <v>)*2</v>
          </cell>
        </row>
        <row r="243">
          <cell r="G243" t="str">
            <v>Силовое оборудование ИТП.</v>
          </cell>
        </row>
        <row r="273">
          <cell r="G273" t="str">
            <v>Строение №320</v>
          </cell>
        </row>
        <row r="303">
          <cell r="G303" t="str">
            <v>Строение №332</v>
          </cell>
        </row>
        <row r="307">
          <cell r="G307" t="str">
            <v>Техническое  обслуживание годовое</v>
          </cell>
        </row>
        <row r="311">
          <cell r="F311" t="str">
            <v>1.17-2103-3-4/1</v>
          </cell>
          <cell r="G311" t="str">
    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0,3 до 0,4 Гкал/час</v>
          </cell>
          <cell r="H311" t="str">
            <v>система</v>
          </cell>
          <cell r="I311">
            <v>1</v>
          </cell>
          <cell r="P311">
            <v>29629.21</v>
          </cell>
          <cell r="S311">
            <v>360538.43</v>
          </cell>
          <cell r="U311">
            <v>993</v>
          </cell>
          <cell r="X311">
            <v>252376.9</v>
          </cell>
          <cell r="Y311">
            <v>36053.839999999997</v>
          </cell>
          <cell r="AE311">
            <v>0</v>
          </cell>
          <cell r="AF311">
            <v>360538.43</v>
          </cell>
          <cell r="AL311">
            <v>29629.21</v>
          </cell>
          <cell r="AO311">
            <v>360538.43</v>
          </cell>
          <cell r="AQ311">
            <v>993</v>
          </cell>
          <cell r="AT311">
            <v>70</v>
          </cell>
          <cell r="AU311">
            <v>10</v>
          </cell>
          <cell r="AV311">
            <v>1</v>
          </cell>
          <cell r="AW311">
            <v>1</v>
          </cell>
          <cell r="BA311">
            <v>1</v>
          </cell>
          <cell r="BC311">
            <v>1</v>
          </cell>
          <cell r="BZ311">
            <v>70</v>
          </cell>
          <cell r="CA311">
            <v>10</v>
          </cell>
          <cell r="CS311">
            <v>0</v>
          </cell>
          <cell r="DD311" t="str">
            <v/>
          </cell>
          <cell r="DG311" t="str">
            <v/>
          </cell>
          <cell r="DI311" t="str">
            <v/>
          </cell>
        </row>
        <row r="312">
          <cell r="F312" t="str">
            <v>1.17-2103-6-1/1</v>
          </cell>
          <cell r="G312" t="str">
            <v>Техническое обслуживание в течение года УУТЭ (узла учета тепловой энергии)</v>
          </cell>
          <cell r="H312" t="str">
            <v>узел</v>
          </cell>
          <cell r="I312">
            <v>1</v>
          </cell>
          <cell r="P312">
            <v>993.85</v>
          </cell>
          <cell r="S312">
            <v>51429.15</v>
          </cell>
          <cell r="U312">
            <v>113.32</v>
          </cell>
          <cell r="X312">
            <v>36000.410000000003</v>
          </cell>
          <cell r="Y312">
            <v>5142.92</v>
          </cell>
          <cell r="AE312">
            <v>0</v>
          </cell>
          <cell r="AF312">
            <v>51429.15</v>
          </cell>
          <cell r="AL312">
            <v>993.85</v>
          </cell>
          <cell r="AO312">
            <v>51429.15</v>
          </cell>
          <cell r="AQ312">
            <v>113.32</v>
          </cell>
          <cell r="AT312">
            <v>70</v>
          </cell>
          <cell r="AU312">
            <v>10</v>
          </cell>
          <cell r="AV312">
            <v>1</v>
          </cell>
          <cell r="AW312">
            <v>1</v>
          </cell>
          <cell r="BA312">
            <v>1</v>
          </cell>
          <cell r="BC312">
            <v>1</v>
          </cell>
          <cell r="BZ312">
            <v>70</v>
          </cell>
          <cell r="CA312">
            <v>10</v>
          </cell>
          <cell r="CS312">
            <v>0</v>
          </cell>
          <cell r="DD312" t="str">
            <v/>
          </cell>
          <cell r="DG312" t="str">
            <v/>
          </cell>
          <cell r="DI312" t="str">
            <v/>
          </cell>
        </row>
        <row r="313">
          <cell r="F313" t="str">
            <v>1.17-3401-1-1/1</v>
          </cell>
          <cell r="G313" t="str">
            <v>Подготовительные работы по ремонту и госповерке приборов УУТЭ (узла учета тепловой энергии)</v>
          </cell>
          <cell r="H313" t="str">
            <v>узел</v>
          </cell>
          <cell r="I313">
            <v>1</v>
          </cell>
          <cell r="P313">
            <v>1291.78</v>
          </cell>
          <cell r="Q313">
            <v>15.22</v>
          </cell>
          <cell r="R313">
            <v>0.13</v>
          </cell>
          <cell r="S313">
            <v>5824.35</v>
          </cell>
          <cell r="U313">
            <v>15</v>
          </cell>
          <cell r="X313">
            <v>4077.05</v>
          </cell>
          <cell r="Y313">
            <v>582.44000000000005</v>
          </cell>
          <cell r="AE313">
            <v>0.13</v>
          </cell>
          <cell r="AF313">
            <v>5824.35</v>
          </cell>
          <cell r="AL313">
            <v>1291.78</v>
          </cell>
          <cell r="AM313">
            <v>15.22</v>
          </cell>
          <cell r="AN313">
            <v>0.13</v>
          </cell>
          <cell r="AO313">
            <v>5824.35</v>
          </cell>
          <cell r="AQ313">
            <v>15</v>
          </cell>
          <cell r="AT313">
            <v>70</v>
          </cell>
          <cell r="AU313">
            <v>10</v>
          </cell>
          <cell r="AV313">
            <v>1</v>
          </cell>
          <cell r="AW313">
            <v>1</v>
          </cell>
          <cell r="BA313">
            <v>1</v>
          </cell>
          <cell r="BB313">
            <v>1</v>
          </cell>
          <cell r="BC313">
            <v>1</v>
          </cell>
          <cell r="BS313">
            <v>1</v>
          </cell>
          <cell r="BZ313">
            <v>70</v>
          </cell>
          <cell r="CA313">
            <v>10</v>
          </cell>
          <cell r="CS313">
            <v>0.13</v>
          </cell>
          <cell r="DD313" t="str">
            <v/>
          </cell>
          <cell r="DE313" t="str">
            <v/>
          </cell>
          <cell r="DF313" t="str">
            <v/>
          </cell>
          <cell r="DG313" t="str">
            <v/>
          </cell>
          <cell r="DI313" t="str">
            <v/>
          </cell>
        </row>
        <row r="315">
          <cell r="G315" t="str">
            <v>Техническое  обслуживание годовое</v>
          </cell>
        </row>
        <row r="345">
          <cell r="G345" t="str">
            <v>Силовое оборудование ИТП.</v>
          </cell>
        </row>
        <row r="349">
          <cell r="G349" t="str">
            <v>Шкаф напольный 380/220В, 50Гц, IP54 (2 комплекта)</v>
          </cell>
        </row>
        <row r="350">
          <cell r="F350" t="str">
            <v>1.21-2303-28-1/1</v>
          </cell>
          <cell r="G350" t="str">
            <v>Техническое обслуживание автоматического выключателя до 160 А (прим) выключатель нагрузки реверсивный 380В, , 40А</v>
          </cell>
          <cell r="H350" t="str">
            <v>шт.</v>
          </cell>
          <cell r="I350">
            <v>2</v>
          </cell>
          <cell r="P350">
            <v>15.76</v>
          </cell>
          <cell r="S350">
            <v>465.96</v>
          </cell>
          <cell r="U350">
            <v>1.2</v>
          </cell>
          <cell r="X350">
            <v>326.17</v>
          </cell>
          <cell r="Y350">
            <v>46.6</v>
          </cell>
          <cell r="AE350">
            <v>0</v>
          </cell>
          <cell r="AF350">
            <v>232.98</v>
          </cell>
          <cell r="AL350">
            <v>3.94</v>
          </cell>
          <cell r="AO350">
            <v>116.49</v>
          </cell>
          <cell r="AQ350">
            <v>0.3</v>
          </cell>
          <cell r="AT350">
            <v>70</v>
          </cell>
          <cell r="AU350">
            <v>10</v>
          </cell>
          <cell r="AV350">
            <v>1</v>
          </cell>
          <cell r="AW350">
            <v>1</v>
          </cell>
          <cell r="BA350">
            <v>1</v>
          </cell>
          <cell r="BC350">
            <v>1</v>
          </cell>
          <cell r="BZ350">
            <v>70</v>
          </cell>
          <cell r="CA350">
            <v>10</v>
          </cell>
          <cell r="CS350">
            <v>0</v>
          </cell>
          <cell r="DD350" t="str">
            <v>)*2</v>
          </cell>
          <cell r="DG350" t="str">
            <v>)*2</v>
          </cell>
          <cell r="DI350" t="str">
            <v>)*2</v>
          </cell>
        </row>
        <row r="351">
          <cell r="F351" t="str">
            <v>1.21-2303-3-1/1</v>
          </cell>
          <cell r="G351" t="str">
            <v>Техническое обслуживание выключателей автоматических трехполюсных установочных, номинальный ток до 200 А,(выключатель 380 В, 16 А)</v>
          </cell>
          <cell r="H351" t="str">
            <v>шт.</v>
          </cell>
          <cell r="I351">
            <v>4</v>
          </cell>
          <cell r="P351">
            <v>108.24</v>
          </cell>
          <cell r="S351">
            <v>4054.32</v>
          </cell>
          <cell r="U351">
            <v>12</v>
          </cell>
          <cell r="X351">
            <v>2838.02</v>
          </cell>
          <cell r="Y351">
            <v>405.43</v>
          </cell>
          <cell r="AE351">
            <v>0</v>
          </cell>
          <cell r="AF351">
            <v>1013.58</v>
          </cell>
          <cell r="AL351">
            <v>13.53</v>
          </cell>
          <cell r="AO351">
            <v>506.79</v>
          </cell>
          <cell r="AQ351">
            <v>1.5</v>
          </cell>
          <cell r="AT351">
            <v>70</v>
          </cell>
          <cell r="AU351">
            <v>10</v>
          </cell>
          <cell r="AV351">
            <v>1</v>
          </cell>
          <cell r="AW351">
            <v>1</v>
          </cell>
          <cell r="BA351">
            <v>1</v>
          </cell>
          <cell r="BC351">
            <v>1</v>
          </cell>
          <cell r="BZ351">
            <v>70</v>
          </cell>
          <cell r="CA351">
            <v>10</v>
          </cell>
          <cell r="CS351">
            <v>0</v>
          </cell>
          <cell r="DD351" t="str">
            <v>)*2</v>
          </cell>
          <cell r="DG351" t="str">
            <v>)*2</v>
          </cell>
          <cell r="DI351" t="str">
            <v>)*2</v>
          </cell>
        </row>
        <row r="352">
          <cell r="F352" t="str">
            <v>1.21-2303-19-1/1</v>
          </cell>
          <cell r="G352" t="str">
            <v>Техническое обслуживание выключателей автоматических однополюсных установочных на номинальный ток до 63 А(прим) автоматический выключатель однополюсный 16 А</v>
          </cell>
          <cell r="H352" t="str">
            <v>шт.</v>
          </cell>
          <cell r="I352">
            <v>3</v>
          </cell>
          <cell r="P352">
            <v>8.64</v>
          </cell>
          <cell r="S352">
            <v>2432.58</v>
          </cell>
          <cell r="U352">
            <v>7.1999999999999993</v>
          </cell>
          <cell r="X352">
            <v>1702.81</v>
          </cell>
          <cell r="Y352">
            <v>243.26</v>
          </cell>
          <cell r="AE352">
            <v>0</v>
          </cell>
          <cell r="AF352">
            <v>810.86</v>
          </cell>
          <cell r="AL352">
            <v>1.44</v>
          </cell>
          <cell r="AO352">
            <v>405.43</v>
          </cell>
          <cell r="AQ352">
            <v>1.2</v>
          </cell>
          <cell r="AT352">
            <v>70</v>
          </cell>
          <cell r="AU352">
            <v>10</v>
          </cell>
          <cell r="AV352">
            <v>1</v>
          </cell>
          <cell r="AW352">
            <v>1</v>
          </cell>
          <cell r="BA352">
            <v>1</v>
          </cell>
          <cell r="BC352">
            <v>1</v>
          </cell>
          <cell r="BZ352">
            <v>70</v>
          </cell>
          <cell r="CA352">
            <v>10</v>
          </cell>
          <cell r="CS352">
            <v>0</v>
          </cell>
          <cell r="DD352" t="str">
            <v>)*2</v>
          </cell>
          <cell r="DG352" t="str">
            <v>)*2</v>
          </cell>
          <cell r="DI352" t="str">
            <v>)*2</v>
          </cell>
        </row>
        <row r="353">
          <cell r="F353" t="str">
            <v>1.21-2303-3-1/1</v>
          </cell>
          <cell r="G353" t="str">
            <v>Техническое обслуживание выключателей автоматических трехполюсных установочных, номинальный ток до 200 А, (выключатель 380 В, 25 А)</v>
          </cell>
          <cell r="H353" t="str">
            <v>шт.</v>
          </cell>
          <cell r="I353">
            <v>2</v>
          </cell>
          <cell r="P353">
            <v>54.12</v>
          </cell>
          <cell r="S353">
            <v>2027.16</v>
          </cell>
          <cell r="U353">
            <v>6</v>
          </cell>
          <cell r="X353">
            <v>1419.01</v>
          </cell>
          <cell r="Y353">
            <v>202.72</v>
          </cell>
          <cell r="AE353">
            <v>0</v>
          </cell>
          <cell r="AF353">
            <v>1013.58</v>
          </cell>
          <cell r="AL353">
            <v>13.53</v>
          </cell>
          <cell r="AO353">
            <v>506.79</v>
          </cell>
          <cell r="AQ353">
            <v>1.5</v>
          </cell>
          <cell r="AT353">
            <v>70</v>
          </cell>
          <cell r="AU353">
            <v>10</v>
          </cell>
          <cell r="AV353">
            <v>1</v>
          </cell>
          <cell r="AW353">
            <v>1</v>
          </cell>
          <cell r="BA353">
            <v>1</v>
          </cell>
          <cell r="BC353">
            <v>1</v>
          </cell>
          <cell r="BZ353">
            <v>70</v>
          </cell>
          <cell r="CA353">
            <v>10</v>
          </cell>
          <cell r="CS353">
            <v>0</v>
          </cell>
          <cell r="DD353" t="str">
            <v>)*2</v>
          </cell>
          <cell r="DG353" t="str">
            <v>)*2</v>
          </cell>
          <cell r="DI353" t="str">
            <v>)*2</v>
          </cell>
        </row>
        <row r="354">
          <cell r="F354" t="str">
            <v>1.21-2303-2-1/1</v>
          </cell>
          <cell r="G354" t="str">
            <v>Техническое обслуживание выключателей автоматических двухполюсных установочных, номинальный ток до 200 А,прим. (дифференцированный выключатель двухполюсный 220В 16А)</v>
          </cell>
          <cell r="H354" t="str">
            <v>шт.</v>
          </cell>
          <cell r="I354">
            <v>2</v>
          </cell>
          <cell r="P354">
            <v>40.200000000000003</v>
          </cell>
          <cell r="S354">
            <v>1527.12</v>
          </cell>
          <cell r="U354">
            <v>4.5199999999999996</v>
          </cell>
          <cell r="X354">
            <v>1068.98</v>
          </cell>
          <cell r="Y354">
            <v>152.71</v>
          </cell>
          <cell r="AE354">
            <v>0</v>
          </cell>
          <cell r="AF354">
            <v>763.56</v>
          </cell>
          <cell r="AL354">
            <v>10.050000000000001</v>
          </cell>
          <cell r="AO354">
            <v>381.78</v>
          </cell>
          <cell r="AQ354">
            <v>1.1299999999999999</v>
          </cell>
          <cell r="AT354">
            <v>70</v>
          </cell>
          <cell r="AU354">
            <v>10</v>
          </cell>
          <cell r="AV354">
            <v>1</v>
          </cell>
          <cell r="AW354">
            <v>1</v>
          </cell>
          <cell r="BA354">
            <v>1</v>
          </cell>
          <cell r="BC354">
            <v>1</v>
          </cell>
          <cell r="BZ354">
            <v>70</v>
          </cell>
          <cell r="CA354">
            <v>10</v>
          </cell>
          <cell r="CS354">
            <v>0</v>
          </cell>
          <cell r="DD354" t="str">
            <v>)*2</v>
          </cell>
          <cell r="DG354" t="str">
            <v>)*2</v>
          </cell>
          <cell r="DI354" t="str">
            <v>)*2</v>
          </cell>
        </row>
        <row r="355">
          <cell r="F355" t="str">
            <v>1.23-2303-5-1/1</v>
          </cell>
          <cell r="G355" t="str">
    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местаприм.  (Блок управления асинхронным двигателем с регулируемым приводом БРП-06-2 шт, БРП-02- 2 шт, )</v>
          </cell>
          <cell r="H355" t="str">
            <v>шт.</v>
          </cell>
          <cell r="I355">
            <v>4</v>
          </cell>
          <cell r="S355">
            <v>3570.64</v>
          </cell>
          <cell r="U355">
            <v>8.48</v>
          </cell>
          <cell r="X355">
            <v>2499.4499999999998</v>
          </cell>
          <cell r="Y355">
            <v>357.06</v>
          </cell>
          <cell r="AE355">
            <v>0</v>
          </cell>
          <cell r="AF355">
            <v>892.66</v>
          </cell>
          <cell r="AO355">
            <v>446.33</v>
          </cell>
          <cell r="AQ355">
            <v>1.06</v>
          </cell>
          <cell r="AT355">
            <v>70</v>
          </cell>
          <cell r="AU355">
            <v>10</v>
          </cell>
          <cell r="AV355">
            <v>1</v>
          </cell>
          <cell r="BA355">
            <v>1</v>
          </cell>
          <cell r="BZ355">
            <v>70</v>
          </cell>
          <cell r="CA355">
            <v>10</v>
          </cell>
          <cell r="CS355">
            <v>0</v>
          </cell>
          <cell r="DG355" t="str">
            <v>)*2</v>
          </cell>
          <cell r="DI355" t="str">
            <v>)*2</v>
          </cell>
        </row>
        <row r="356">
          <cell r="F356" t="str">
            <v>1.23-2303-5-1/1</v>
          </cell>
          <cell r="G356" t="str">
    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местаприм.  (Блок управления асинхронным двигателем с нерегулируемым нереверсивным приводом БНН-02 )</v>
          </cell>
          <cell r="H356" t="str">
            <v>шт.</v>
          </cell>
          <cell r="I356">
            <v>2</v>
          </cell>
          <cell r="S356">
            <v>1785.32</v>
          </cell>
          <cell r="U356">
            <v>4.24</v>
          </cell>
          <cell r="X356">
            <v>1249.72</v>
          </cell>
          <cell r="Y356">
            <v>178.53</v>
          </cell>
          <cell r="AE356">
            <v>0</v>
          </cell>
          <cell r="AF356">
            <v>892.66</v>
          </cell>
          <cell r="AO356">
            <v>446.33</v>
          </cell>
          <cell r="AQ356">
            <v>1.06</v>
          </cell>
          <cell r="AT356">
            <v>70</v>
          </cell>
          <cell r="AU356">
            <v>10</v>
          </cell>
          <cell r="AV356">
            <v>1</v>
          </cell>
          <cell r="BA356">
            <v>1</v>
          </cell>
          <cell r="BZ356">
            <v>70</v>
          </cell>
          <cell r="CA356">
            <v>10</v>
          </cell>
          <cell r="CS356">
            <v>0</v>
          </cell>
          <cell r="DG356" t="str">
            <v>)*2</v>
          </cell>
          <cell r="DI356" t="str">
            <v>)*2</v>
          </cell>
        </row>
        <row r="357">
          <cell r="F357" t="str">
            <v>1.23-2103-4-1/1</v>
          </cell>
          <cell r="G357" t="str">
            <v>Техническое обслуживание реле напряжения, реле промежуточного (прим) реле контроля фаз.</v>
          </cell>
          <cell r="H357" t="str">
            <v>шт.</v>
          </cell>
          <cell r="I357">
            <v>2</v>
          </cell>
          <cell r="P357">
            <v>2.96</v>
          </cell>
          <cell r="S357">
            <v>810.88</v>
          </cell>
          <cell r="U357">
            <v>2.4</v>
          </cell>
          <cell r="X357">
            <v>567.62</v>
          </cell>
          <cell r="Y357">
            <v>81.09</v>
          </cell>
          <cell r="AE357">
            <v>0</v>
          </cell>
          <cell r="AF357">
            <v>405.44</v>
          </cell>
          <cell r="AL357">
            <v>0.74</v>
          </cell>
          <cell r="AO357">
            <v>202.72</v>
          </cell>
          <cell r="AQ357">
            <v>0.6</v>
          </cell>
          <cell r="AT357">
            <v>70</v>
          </cell>
          <cell r="AU357">
            <v>10</v>
          </cell>
          <cell r="AV357">
            <v>1</v>
          </cell>
          <cell r="AW357">
            <v>1</v>
          </cell>
          <cell r="BA357">
            <v>1</v>
          </cell>
          <cell r="BC357">
            <v>1</v>
          </cell>
          <cell r="BZ357">
            <v>70</v>
          </cell>
          <cell r="CA357">
            <v>10</v>
          </cell>
          <cell r="CS357">
            <v>0</v>
          </cell>
          <cell r="DD357" t="str">
            <v>)*2</v>
          </cell>
          <cell r="DG357" t="str">
            <v>)*2</v>
          </cell>
          <cell r="DI357" t="str">
            <v>)*2</v>
          </cell>
        </row>
        <row r="358">
          <cell r="G358" t="str">
            <v>Шкаф напольный 380/220В, 50 Гц, IP54, с блоком АВР на 16А</v>
          </cell>
        </row>
        <row r="359">
          <cell r="F359" t="str">
            <v>1.21-2303-32-1/1</v>
          </cell>
          <cell r="G359" t="str">
            <v>Техническое обслуживание быстродействующего автоматического ввода резерва (БАВР)</v>
          </cell>
          <cell r="H359" t="str">
            <v>шт.</v>
          </cell>
          <cell r="I359">
            <v>1</v>
          </cell>
          <cell r="P359">
            <v>2355.2399999999998</v>
          </cell>
          <cell r="S359">
            <v>1879.32</v>
          </cell>
          <cell r="U359">
            <v>4.84</v>
          </cell>
          <cell r="X359">
            <v>1315.52</v>
          </cell>
          <cell r="Y359">
            <v>187.93</v>
          </cell>
          <cell r="AE359">
            <v>0</v>
          </cell>
          <cell r="AF359">
            <v>1879.32</v>
          </cell>
          <cell r="AL359">
            <v>1177.6199999999999</v>
          </cell>
          <cell r="AO359">
            <v>939.66</v>
          </cell>
          <cell r="AQ359">
            <v>2.42</v>
          </cell>
          <cell r="AT359">
            <v>70</v>
          </cell>
          <cell r="AU359">
            <v>10</v>
          </cell>
          <cell r="AV359">
            <v>1</v>
          </cell>
          <cell r="AW359">
            <v>1</v>
          </cell>
          <cell r="BA359">
            <v>1</v>
          </cell>
          <cell r="BC359">
            <v>1</v>
          </cell>
          <cell r="BZ359">
            <v>70</v>
          </cell>
          <cell r="CA359">
            <v>10</v>
          </cell>
          <cell r="CS359">
            <v>0</v>
          </cell>
          <cell r="DD359" t="str">
            <v>)*2</v>
          </cell>
          <cell r="DG359" t="str">
            <v>)*2</v>
          </cell>
          <cell r="DI359" t="str">
            <v>)*2</v>
          </cell>
        </row>
        <row r="360">
          <cell r="F360" t="str">
            <v>1.21-2303-3-1/1</v>
          </cell>
          <cell r="G360" t="str">
            <v>Техническое обслуживание выключателей автоматических трехполюсных установочных, номинальный ток до 200 А, (выключатель 380 В, 6 А)</v>
          </cell>
          <cell r="H360" t="str">
            <v>шт.</v>
          </cell>
          <cell r="I360">
            <v>3</v>
          </cell>
          <cell r="P360">
            <v>81.180000000000007</v>
          </cell>
          <cell r="S360">
            <v>3040.74</v>
          </cell>
          <cell r="U360">
            <v>9</v>
          </cell>
          <cell r="X360">
            <v>2128.52</v>
          </cell>
          <cell r="Y360">
            <v>304.07</v>
          </cell>
          <cell r="AE360">
            <v>0</v>
          </cell>
          <cell r="AF360">
            <v>1013.58</v>
          </cell>
          <cell r="AL360">
            <v>13.53</v>
          </cell>
          <cell r="AO360">
            <v>506.79</v>
          </cell>
          <cell r="AQ360">
            <v>1.5</v>
          </cell>
          <cell r="AT360">
            <v>70</v>
          </cell>
          <cell r="AU360">
            <v>10</v>
          </cell>
          <cell r="AV360">
            <v>1</v>
          </cell>
          <cell r="AW360">
            <v>1</v>
          </cell>
          <cell r="BA360">
            <v>1</v>
          </cell>
          <cell r="BC360">
            <v>1</v>
          </cell>
          <cell r="BZ360">
            <v>70</v>
          </cell>
          <cell r="CA360">
            <v>10</v>
          </cell>
          <cell r="CS360">
            <v>0</v>
          </cell>
          <cell r="DD360" t="str">
            <v>)*2</v>
          </cell>
          <cell r="DG360" t="str">
            <v>)*2</v>
          </cell>
          <cell r="DI360" t="str">
            <v>)*2</v>
          </cell>
        </row>
        <row r="361">
          <cell r="F361" t="str">
            <v>1.21-2303-19-1/1</v>
          </cell>
          <cell r="G361" t="str">
    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6А</v>
          </cell>
          <cell r="H361" t="str">
            <v>шт.</v>
          </cell>
          <cell r="I361">
            <v>5</v>
          </cell>
          <cell r="P361">
            <v>14.4</v>
          </cell>
          <cell r="S361">
            <v>4054.3</v>
          </cell>
          <cell r="U361">
            <v>12</v>
          </cell>
          <cell r="X361">
            <v>2838.01</v>
          </cell>
          <cell r="Y361">
            <v>405.43</v>
          </cell>
          <cell r="AE361">
            <v>0</v>
          </cell>
          <cell r="AF361">
            <v>810.86</v>
          </cell>
          <cell r="AL361">
            <v>1.44</v>
          </cell>
          <cell r="AO361">
            <v>405.43</v>
          </cell>
          <cell r="AQ361">
            <v>1.2</v>
          </cell>
          <cell r="AT361">
            <v>70</v>
          </cell>
          <cell r="AU361">
            <v>10</v>
          </cell>
          <cell r="AV361">
            <v>1</v>
          </cell>
          <cell r="AW361">
            <v>1</v>
          </cell>
          <cell r="BA361">
            <v>1</v>
          </cell>
          <cell r="BC361">
            <v>1</v>
          </cell>
          <cell r="BZ361">
            <v>70</v>
          </cell>
          <cell r="CA361">
            <v>10</v>
          </cell>
          <cell r="CS361">
            <v>0</v>
          </cell>
          <cell r="DD361" t="str">
            <v>)*2</v>
          </cell>
          <cell r="DG361" t="str">
            <v>)*2</v>
          </cell>
          <cell r="DI361" t="str">
            <v>)*2</v>
          </cell>
        </row>
        <row r="362">
          <cell r="F362" t="str">
            <v>1.23-2303-13-1/1</v>
          </cell>
          <cell r="G362" t="str">
            <v>Техническое обслуживание преобразователей частоты до 5 кВт прим. (Преобразователь частоты для насосов мощностью 3кВт 380 В с датчиком перепада давления)</v>
          </cell>
          <cell r="H362" t="str">
            <v>шт.</v>
          </cell>
          <cell r="I362">
            <v>2</v>
          </cell>
          <cell r="P362">
            <v>38.159999999999997</v>
          </cell>
          <cell r="S362">
            <v>6896.04</v>
          </cell>
          <cell r="U362">
            <v>17.760000000000002</v>
          </cell>
          <cell r="X362">
            <v>4827.2299999999996</v>
          </cell>
          <cell r="Y362">
            <v>689.6</v>
          </cell>
          <cell r="AE362">
            <v>0</v>
          </cell>
          <cell r="AF362">
            <v>3448.02</v>
          </cell>
          <cell r="AL362">
            <v>9.5399999999999991</v>
          </cell>
          <cell r="AO362">
            <v>1724.01</v>
          </cell>
          <cell r="AQ362">
            <v>4.4400000000000004</v>
          </cell>
          <cell r="AT362">
            <v>70</v>
          </cell>
          <cell r="AU362">
            <v>10</v>
          </cell>
          <cell r="AV362">
            <v>1</v>
          </cell>
          <cell r="AW362">
            <v>1</v>
          </cell>
          <cell r="BA362">
            <v>1</v>
          </cell>
          <cell r="BC362">
            <v>1</v>
          </cell>
          <cell r="BZ362">
            <v>70</v>
          </cell>
          <cell r="CA362">
            <v>10</v>
          </cell>
          <cell r="CS362">
            <v>0</v>
          </cell>
          <cell r="DD362" t="str">
            <v>)*2</v>
          </cell>
          <cell r="DG362" t="str">
            <v>)*2</v>
          </cell>
          <cell r="DI362" t="str">
            <v>)*2</v>
          </cell>
        </row>
        <row r="363">
          <cell r="F363" t="str">
            <v>1.23-2303-13-1/1</v>
          </cell>
          <cell r="G363" t="str">
            <v>Техническое обслуживание преобразователей частоты до 5 кВт прим. (Преобразователь частоты для насосов мощностью 0,75кВт 380 В с датчиком перепада давления)</v>
          </cell>
          <cell r="H363" t="str">
            <v>шт.</v>
          </cell>
          <cell r="I363">
            <v>1</v>
          </cell>
          <cell r="P363">
            <v>19.079999999999998</v>
          </cell>
          <cell r="S363">
            <v>3448.02</v>
          </cell>
          <cell r="U363">
            <v>8.8800000000000008</v>
          </cell>
          <cell r="X363">
            <v>2413.61</v>
          </cell>
          <cell r="Y363">
            <v>344.8</v>
          </cell>
          <cell r="AE363">
            <v>0</v>
          </cell>
          <cell r="AF363">
            <v>3448.02</v>
          </cell>
          <cell r="AL363">
            <v>9.5399999999999991</v>
          </cell>
          <cell r="AO363">
            <v>1724.01</v>
          </cell>
          <cell r="AQ363">
            <v>4.4400000000000004</v>
          </cell>
          <cell r="AT363">
            <v>70</v>
          </cell>
          <cell r="AU363">
            <v>10</v>
          </cell>
          <cell r="AV363">
            <v>1</v>
          </cell>
          <cell r="AW363">
            <v>1</v>
          </cell>
          <cell r="BA363">
            <v>1</v>
          </cell>
          <cell r="BC363">
            <v>1</v>
          </cell>
          <cell r="BZ363">
            <v>70</v>
          </cell>
          <cell r="CA363">
            <v>10</v>
          </cell>
          <cell r="CS363">
            <v>0</v>
          </cell>
          <cell r="DD363" t="str">
            <v>)*2</v>
          </cell>
          <cell r="DG363" t="str">
            <v>)*2</v>
          </cell>
          <cell r="DI363" t="str">
            <v>)*2</v>
          </cell>
        </row>
        <row r="364">
          <cell r="G364" t="str">
            <v>Щит навесной 380/220В, 50Гц, IP65 на 8 модулей (2 комплекта)</v>
          </cell>
        </row>
        <row r="365">
          <cell r="F365" t="str">
            <v>1.21-2303-28-1/1</v>
          </cell>
          <cell r="G365" t="str">
            <v>Техническое обслуживание автоматического выключателя до 160 А (выключатель нагрузки реверсивный  380В, 63 А)</v>
          </cell>
          <cell r="H365" t="str">
            <v>шт.</v>
          </cell>
          <cell r="I365">
            <v>1</v>
          </cell>
          <cell r="P365">
            <v>7.88</v>
          </cell>
          <cell r="S365">
            <v>232.98</v>
          </cell>
          <cell r="U365">
            <v>0.6</v>
          </cell>
          <cell r="X365">
            <v>163.09</v>
          </cell>
          <cell r="Y365">
            <v>23.3</v>
          </cell>
          <cell r="AE365">
            <v>0</v>
          </cell>
          <cell r="AF365">
            <v>232.98</v>
          </cell>
          <cell r="AL365">
            <v>3.94</v>
          </cell>
          <cell r="AO365">
            <v>116.49</v>
          </cell>
          <cell r="AQ365">
            <v>0.3</v>
          </cell>
          <cell r="AT365">
            <v>70</v>
          </cell>
          <cell r="AU365">
            <v>10</v>
          </cell>
          <cell r="AV365">
            <v>1</v>
          </cell>
          <cell r="AW365">
            <v>1</v>
          </cell>
          <cell r="BA365">
            <v>1</v>
          </cell>
          <cell r="BC365">
            <v>1</v>
          </cell>
          <cell r="BZ365">
            <v>70</v>
          </cell>
          <cell r="CA365">
            <v>10</v>
          </cell>
          <cell r="CS365">
            <v>0</v>
          </cell>
          <cell r="DD365" t="str">
            <v>)*2</v>
          </cell>
          <cell r="DG365" t="str">
            <v>)*2</v>
          </cell>
          <cell r="DI365" t="str">
            <v>)*2</v>
          </cell>
        </row>
        <row r="366">
          <cell r="G366" t="str">
            <v>Ящик силовой с рубильниками и предохранителями</v>
          </cell>
        </row>
        <row r="367">
          <cell r="F367" t="str">
            <v>1.21-2203-8-1/1</v>
          </cell>
          <cell r="G367" t="str">
            <v>Техническое обслуживание ящика ввода распределительного с рубильником и предохранителями, номинальный ток 250 А</v>
          </cell>
          <cell r="H367" t="str">
            <v>шт.</v>
          </cell>
          <cell r="I367">
            <v>1</v>
          </cell>
          <cell r="P367">
            <v>88.54</v>
          </cell>
          <cell r="S367">
            <v>5067.8999999999996</v>
          </cell>
          <cell r="U367">
            <v>15</v>
          </cell>
          <cell r="X367">
            <v>3547.53</v>
          </cell>
          <cell r="Y367">
            <v>506.79</v>
          </cell>
          <cell r="AE367">
            <v>0</v>
          </cell>
          <cell r="AF367">
            <v>5067.8999999999996</v>
          </cell>
          <cell r="AL367">
            <v>44.27</v>
          </cell>
          <cell r="AO367">
            <v>2533.9499999999998</v>
          </cell>
          <cell r="AQ367">
            <v>7.5</v>
          </cell>
          <cell r="AT367">
            <v>70</v>
          </cell>
          <cell r="AU367">
            <v>10</v>
          </cell>
          <cell r="AV367">
            <v>1</v>
          </cell>
          <cell r="AW367">
            <v>1</v>
          </cell>
          <cell r="BA367">
            <v>1</v>
          </cell>
          <cell r="BC367">
            <v>1</v>
          </cell>
          <cell r="BZ367">
            <v>70</v>
          </cell>
          <cell r="CA367">
            <v>10</v>
          </cell>
          <cell r="CS367">
            <v>0</v>
          </cell>
          <cell r="DD367" t="str">
            <v>)*2</v>
          </cell>
          <cell r="DG367" t="str">
            <v>)*2</v>
          </cell>
          <cell r="DI367" t="str">
            <v>)*2</v>
          </cell>
        </row>
        <row r="368">
          <cell r="G368" t="str">
            <v>Ящик с понижающим и разделительным трансформатором: 220/12В, IP54</v>
          </cell>
        </row>
        <row r="369">
          <cell r="F369" t="str">
            <v>1.21-2203-17-1/1</v>
          </cell>
          <cell r="G369" t="str">
            <v>Техническое обслуживание ящика с понижающим трансформатором типа ЯТП прим. (Ящик с понижающим и разделительным трансформатором 220/12В)</v>
          </cell>
          <cell r="H369" t="str">
            <v>шт.</v>
          </cell>
          <cell r="I369">
            <v>1</v>
          </cell>
          <cell r="P369">
            <v>0.24</v>
          </cell>
          <cell r="Q369">
            <v>63.18</v>
          </cell>
          <cell r="R369">
            <v>41.24</v>
          </cell>
          <cell r="S369">
            <v>321.27999999999997</v>
          </cell>
          <cell r="U369">
            <v>1.1000000000000001</v>
          </cell>
          <cell r="X369">
            <v>224.9</v>
          </cell>
          <cell r="Y369">
            <v>32.130000000000003</v>
          </cell>
          <cell r="AE369">
            <v>41.24</v>
          </cell>
          <cell r="AF369">
            <v>321.27999999999997</v>
          </cell>
          <cell r="AL369">
            <v>0.12</v>
          </cell>
          <cell r="AM369">
            <v>31.59</v>
          </cell>
          <cell r="AN369">
            <v>20.62</v>
          </cell>
          <cell r="AO369">
            <v>160.63999999999999</v>
          </cell>
          <cell r="AQ369">
            <v>0.55000000000000004</v>
          </cell>
          <cell r="AT369">
            <v>70</v>
          </cell>
          <cell r="AU369">
            <v>10</v>
          </cell>
          <cell r="AV369">
            <v>1</v>
          </cell>
          <cell r="AW369">
            <v>1</v>
          </cell>
          <cell r="BA369">
            <v>1</v>
          </cell>
          <cell r="BB369">
            <v>1</v>
          </cell>
          <cell r="BC369">
            <v>1</v>
          </cell>
          <cell r="BS369">
            <v>1</v>
          </cell>
          <cell r="BZ369">
            <v>70</v>
          </cell>
          <cell r="CA369">
            <v>10</v>
          </cell>
          <cell r="CS369">
            <v>41.24</v>
          </cell>
          <cell r="DD369" t="str">
            <v>)*2</v>
          </cell>
          <cell r="DE369" t="str">
            <v>)*2</v>
          </cell>
          <cell r="DF369" t="str">
            <v>)*2</v>
          </cell>
          <cell r="DG369" t="str">
            <v>)*2</v>
          </cell>
          <cell r="DI369" t="str">
            <v>)*2</v>
          </cell>
        </row>
        <row r="370">
          <cell r="G370" t="str">
            <v>Шкаф учета 380/220В</v>
          </cell>
        </row>
        <row r="371">
          <cell r="F371" t="str">
            <v>1.23-2103-30-3/1</v>
          </cell>
          <cell r="G371" t="str">
            <v>Техническое обслуживание счетчика однофазного (прим) Счётчик учета активно-реактивной энергии трансформаторного включения Меркурий 230 ART-03</v>
          </cell>
          <cell r="H371" t="str">
            <v>10 шт.</v>
          </cell>
          <cell r="I371">
            <v>0.2</v>
          </cell>
          <cell r="P371">
            <v>9.1</v>
          </cell>
          <cell r="S371">
            <v>488.08</v>
          </cell>
          <cell r="U371">
            <v>1.7600000000000002</v>
          </cell>
          <cell r="X371">
            <v>341.66</v>
          </cell>
          <cell r="Y371">
            <v>48.81</v>
          </cell>
          <cell r="AE371">
            <v>0</v>
          </cell>
          <cell r="AF371">
            <v>2440.42</v>
          </cell>
          <cell r="AL371">
            <v>22.74</v>
          </cell>
          <cell r="AO371">
            <v>1220.21</v>
          </cell>
          <cell r="AQ371">
            <v>4.4000000000000004</v>
          </cell>
          <cell r="AT371">
            <v>70</v>
          </cell>
          <cell r="AU371">
            <v>10</v>
          </cell>
          <cell r="AV371">
            <v>1</v>
          </cell>
          <cell r="AW371">
            <v>1</v>
          </cell>
          <cell r="BA371">
            <v>1</v>
          </cell>
          <cell r="BC371">
            <v>1</v>
          </cell>
          <cell r="BZ371">
            <v>70</v>
          </cell>
          <cell r="CA371">
            <v>10</v>
          </cell>
          <cell r="CS371">
            <v>0</v>
          </cell>
          <cell r="DD371" t="str">
            <v>)*2</v>
          </cell>
          <cell r="DG371" t="str">
            <v>)*2</v>
          </cell>
          <cell r="DI371" t="str">
            <v>)*2</v>
          </cell>
        </row>
        <row r="372">
          <cell r="F372" t="str">
            <v>1.21-2303-28-1/1</v>
          </cell>
          <cell r="G372" t="str">
            <v>Техническое обслуживание автоматического выключателя до 160 А (выключатель нагрузки  63А, 380В)</v>
          </cell>
          <cell r="H372" t="str">
            <v>шт.</v>
          </cell>
          <cell r="I372">
            <v>2</v>
          </cell>
          <cell r="P372">
            <v>15.76</v>
          </cell>
          <cell r="S372">
            <v>465.96</v>
          </cell>
          <cell r="U372">
            <v>1.2</v>
          </cell>
          <cell r="X372">
            <v>326.17</v>
          </cell>
          <cell r="Y372">
            <v>46.6</v>
          </cell>
          <cell r="AE372">
            <v>0</v>
          </cell>
          <cell r="AF372">
            <v>232.98</v>
          </cell>
          <cell r="AL372">
            <v>3.94</v>
          </cell>
          <cell r="AO372">
            <v>116.49</v>
          </cell>
          <cell r="AQ372">
            <v>0.3</v>
          </cell>
          <cell r="AT372">
            <v>70</v>
          </cell>
          <cell r="AU372">
            <v>10</v>
          </cell>
          <cell r="AV372">
            <v>1</v>
          </cell>
          <cell r="AW372">
            <v>1</v>
          </cell>
          <cell r="BA372">
            <v>1</v>
          </cell>
          <cell r="BC372">
            <v>1</v>
          </cell>
          <cell r="BZ372">
            <v>70</v>
          </cell>
          <cell r="CA372">
            <v>10</v>
          </cell>
          <cell r="CS372">
            <v>0</v>
          </cell>
          <cell r="DD372" t="str">
            <v>)*2</v>
          </cell>
          <cell r="DG372" t="str">
            <v>)*2</v>
          </cell>
          <cell r="DI372" t="str">
            <v>)*2</v>
          </cell>
        </row>
        <row r="373">
          <cell r="F373" t="str">
            <v>1.20-2103-8-1/1</v>
          </cell>
          <cell r="G373" t="str">
            <v>Техническое обслуживание электроосветительной арматуры с люминесцентными лампами с числом ламп до двух (прим. светодиодные)</v>
          </cell>
          <cell r="H373" t="str">
            <v>10 шт.</v>
          </cell>
          <cell r="I373">
            <v>0.2</v>
          </cell>
          <cell r="P373">
            <v>35.82</v>
          </cell>
          <cell r="S373">
            <v>630.29999999999995</v>
          </cell>
          <cell r="U373">
            <v>2.4000000000000004</v>
          </cell>
          <cell r="X373">
            <v>441.21</v>
          </cell>
          <cell r="Y373">
            <v>63.03</v>
          </cell>
          <cell r="AE373">
            <v>0</v>
          </cell>
          <cell r="AF373">
            <v>3151.5</v>
          </cell>
          <cell r="AL373">
            <v>89.55</v>
          </cell>
          <cell r="AO373">
            <v>1575.75</v>
          </cell>
          <cell r="AQ373">
            <v>6</v>
          </cell>
          <cell r="AT373">
            <v>70</v>
          </cell>
          <cell r="AU373">
            <v>10</v>
          </cell>
          <cell r="AV373">
            <v>1</v>
          </cell>
          <cell r="AW373">
            <v>1</v>
          </cell>
          <cell r="BA373">
            <v>1</v>
          </cell>
          <cell r="BC373">
            <v>1</v>
          </cell>
          <cell r="BZ373">
            <v>70</v>
          </cell>
          <cell r="CA373">
            <v>10</v>
          </cell>
          <cell r="CS373">
            <v>0</v>
          </cell>
          <cell r="DD373" t="str">
            <v>)*2</v>
          </cell>
          <cell r="DG373" t="str">
            <v>)*2</v>
          </cell>
          <cell r="DI373" t="str">
            <v>)*2</v>
          </cell>
        </row>
        <row r="375">
          <cell r="G375" t="str">
            <v>Силовое оборудование ИТП.</v>
          </cell>
        </row>
        <row r="405">
          <cell r="G405" t="str">
            <v>Строение №332</v>
          </cell>
        </row>
        <row r="435">
          <cell r="G435" t="str">
            <v>Строение № 63</v>
          </cell>
        </row>
        <row r="439">
          <cell r="G439" t="str">
            <v>Техническое обслуживание годовое</v>
          </cell>
        </row>
        <row r="443">
          <cell r="F443" t="str">
            <v>1.17-2103-3-2/1</v>
          </cell>
          <cell r="G443" t="str">
    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0,1 до 0,2 Гкал/час</v>
          </cell>
          <cell r="H443" t="str">
            <v>система</v>
          </cell>
          <cell r="I443">
            <v>1</v>
          </cell>
          <cell r="P443">
            <v>23880.82</v>
          </cell>
          <cell r="S443">
            <v>277393.11</v>
          </cell>
          <cell r="U443">
            <v>764</v>
          </cell>
          <cell r="X443">
            <v>194175.18</v>
          </cell>
          <cell r="Y443">
            <v>27739.31</v>
          </cell>
          <cell r="AE443">
            <v>0</v>
          </cell>
          <cell r="AF443">
            <v>277393.11</v>
          </cell>
          <cell r="AL443">
            <v>23880.82</v>
          </cell>
          <cell r="AO443">
            <v>277393.11</v>
          </cell>
          <cell r="AQ443">
            <v>764</v>
          </cell>
          <cell r="AT443">
            <v>70</v>
          </cell>
          <cell r="AU443">
            <v>10</v>
          </cell>
          <cell r="AV443">
            <v>1</v>
          </cell>
          <cell r="AW443">
            <v>1</v>
          </cell>
          <cell r="BA443">
            <v>1</v>
          </cell>
          <cell r="BC443">
            <v>1</v>
          </cell>
          <cell r="BZ443">
            <v>70</v>
          </cell>
          <cell r="CA443">
            <v>10</v>
          </cell>
          <cell r="CS443">
            <v>0</v>
          </cell>
          <cell r="DD443" t="str">
            <v/>
          </cell>
          <cell r="DG443" t="str">
            <v/>
          </cell>
          <cell r="DI443" t="str">
            <v/>
          </cell>
        </row>
        <row r="444">
          <cell r="F444" t="str">
            <v>1.16-2303-1-2/1</v>
          </cell>
          <cell r="G444" t="str">
            <v>Техническое обслуживание в течение года насосов Гном-10 ( дренажные насосы)</v>
          </cell>
          <cell r="H444" t="str">
            <v>насос</v>
          </cell>
          <cell r="I444">
            <v>1</v>
          </cell>
          <cell r="P444">
            <v>1076.0999999999999</v>
          </cell>
          <cell r="S444">
            <v>16701.599999999999</v>
          </cell>
          <cell r="U444">
            <v>48</v>
          </cell>
          <cell r="X444">
            <v>11691.12</v>
          </cell>
          <cell r="Y444">
            <v>1670.16</v>
          </cell>
          <cell r="AE444">
            <v>0</v>
          </cell>
          <cell r="AF444">
            <v>16701.599999999999</v>
          </cell>
          <cell r="AL444">
            <v>1076.0999999999999</v>
          </cell>
          <cell r="AO444">
            <v>16701.599999999999</v>
          </cell>
          <cell r="AQ444">
            <v>48</v>
          </cell>
          <cell r="AT444">
            <v>70</v>
          </cell>
          <cell r="AU444">
            <v>10</v>
          </cell>
          <cell r="AV444">
            <v>1</v>
          </cell>
          <cell r="AW444">
            <v>1</v>
          </cell>
          <cell r="BA444">
            <v>1</v>
          </cell>
          <cell r="BC444">
            <v>1</v>
          </cell>
          <cell r="BZ444">
            <v>70</v>
          </cell>
          <cell r="CA444">
            <v>10</v>
          </cell>
          <cell r="CS444">
            <v>0</v>
          </cell>
          <cell r="DD444" t="str">
            <v/>
          </cell>
          <cell r="DG444" t="str">
            <v/>
          </cell>
          <cell r="DI444" t="str">
            <v/>
          </cell>
        </row>
        <row r="445">
          <cell r="F445" t="str">
            <v>1.17-3401-1-1/1</v>
          </cell>
          <cell r="G445" t="str">
            <v>Подготовительные работы по ремонту и госповерке приборов УУТЭ (узла учета тепловой энергии)</v>
          </cell>
          <cell r="H445" t="str">
            <v>узел</v>
          </cell>
          <cell r="I445">
            <v>2</v>
          </cell>
          <cell r="P445">
            <v>2583.56</v>
          </cell>
          <cell r="Q445">
            <v>30.44</v>
          </cell>
          <cell r="R445">
            <v>0.26</v>
          </cell>
          <cell r="S445">
            <v>11648.7</v>
          </cell>
          <cell r="U445">
            <v>30</v>
          </cell>
          <cell r="X445">
            <v>8154.09</v>
          </cell>
          <cell r="Y445">
            <v>1164.8699999999999</v>
          </cell>
          <cell r="AE445">
            <v>0.13</v>
          </cell>
          <cell r="AF445">
            <v>5824.35</v>
          </cell>
          <cell r="AL445">
            <v>1291.78</v>
          </cell>
          <cell r="AM445">
            <v>15.22</v>
          </cell>
          <cell r="AN445">
            <v>0.13</v>
          </cell>
          <cell r="AO445">
            <v>5824.35</v>
          </cell>
          <cell r="AQ445">
            <v>15</v>
          </cell>
          <cell r="AT445">
            <v>70</v>
          </cell>
          <cell r="AU445">
            <v>10</v>
          </cell>
          <cell r="AV445">
            <v>1</v>
          </cell>
          <cell r="AW445">
            <v>1</v>
          </cell>
          <cell r="BA445">
            <v>1</v>
          </cell>
          <cell r="BB445">
            <v>1</v>
          </cell>
          <cell r="BC445">
            <v>1</v>
          </cell>
          <cell r="BS445">
            <v>1</v>
          </cell>
          <cell r="BZ445">
            <v>70</v>
          </cell>
          <cell r="CA445">
            <v>10</v>
          </cell>
          <cell r="CS445">
            <v>0.13</v>
          </cell>
          <cell r="DD445" t="str">
            <v/>
          </cell>
          <cell r="DE445" t="str">
            <v/>
          </cell>
          <cell r="DF445" t="str">
            <v/>
          </cell>
          <cell r="DG445" t="str">
            <v/>
          </cell>
          <cell r="DI445" t="str">
            <v/>
          </cell>
        </row>
        <row r="446">
          <cell r="F446" t="str">
            <v>1.17-2103-6-1/1</v>
          </cell>
          <cell r="G446" t="str">
            <v>Техническое обслуживание в течение года УУТЭ (узла учета тепловой энергии)</v>
          </cell>
          <cell r="H446" t="str">
            <v>узел</v>
          </cell>
          <cell r="I446">
            <v>2</v>
          </cell>
          <cell r="P446">
            <v>1987.7</v>
          </cell>
          <cell r="S446">
            <v>102858.3</v>
          </cell>
          <cell r="U446">
            <v>226.64</v>
          </cell>
          <cell r="X446">
            <v>72000.81</v>
          </cell>
          <cell r="Y446">
            <v>10285.83</v>
          </cell>
          <cell r="AE446">
            <v>0</v>
          </cell>
          <cell r="AF446">
            <v>51429.15</v>
          </cell>
          <cell r="AL446">
            <v>993.85</v>
          </cell>
          <cell r="AO446">
            <v>51429.15</v>
          </cell>
          <cell r="AQ446">
            <v>113.32</v>
          </cell>
          <cell r="AT446">
            <v>70</v>
          </cell>
          <cell r="AU446">
            <v>10</v>
          </cell>
          <cell r="AV446">
            <v>1</v>
          </cell>
          <cell r="AW446">
            <v>1</v>
          </cell>
          <cell r="BA446">
            <v>1</v>
          </cell>
          <cell r="BC446">
            <v>1</v>
          </cell>
          <cell r="BZ446">
            <v>70</v>
          </cell>
          <cell r="CA446">
            <v>10</v>
          </cell>
          <cell r="CS446">
            <v>0</v>
          </cell>
          <cell r="DD446" t="str">
            <v/>
          </cell>
          <cell r="DG446" t="str">
            <v/>
          </cell>
          <cell r="DI446" t="str">
            <v/>
          </cell>
        </row>
        <row r="448">
          <cell r="G448" t="str">
            <v>Техническое обслуживание годовое</v>
          </cell>
        </row>
        <row r="478">
          <cell r="G478" t="str">
            <v>Строение № 63</v>
          </cell>
        </row>
        <row r="508">
          <cell r="G508" t="str">
            <v>Строение №329</v>
          </cell>
        </row>
        <row r="512">
          <cell r="G512" t="str">
            <v>Техническое  обслуживание годовое</v>
          </cell>
        </row>
        <row r="516">
          <cell r="F516" t="str">
            <v>1.17-2103-3-1/1</v>
          </cell>
          <cell r="G516" t="str">
    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до 0,1 Гкал/час</v>
          </cell>
          <cell r="H516" t="str">
            <v>система</v>
          </cell>
          <cell r="I516">
            <v>1</v>
          </cell>
          <cell r="P516">
            <v>20996.85</v>
          </cell>
          <cell r="S516">
            <v>235638.91</v>
          </cell>
          <cell r="U516">
            <v>649</v>
          </cell>
          <cell r="X516">
            <v>164947.24</v>
          </cell>
          <cell r="Y516">
            <v>23563.89</v>
          </cell>
          <cell r="AE516">
            <v>0</v>
          </cell>
          <cell r="AF516">
            <v>235638.91</v>
          </cell>
          <cell r="AL516">
            <v>20996.85</v>
          </cell>
          <cell r="AO516">
            <v>235638.91</v>
          </cell>
          <cell r="AQ516">
            <v>649</v>
          </cell>
          <cell r="AT516">
            <v>70</v>
          </cell>
          <cell r="AU516">
            <v>10</v>
          </cell>
          <cell r="AV516">
            <v>1</v>
          </cell>
          <cell r="AW516">
            <v>1</v>
          </cell>
          <cell r="BA516">
            <v>1</v>
          </cell>
          <cell r="BC516">
            <v>1</v>
          </cell>
          <cell r="BZ516">
            <v>70</v>
          </cell>
          <cell r="CA516">
            <v>10</v>
          </cell>
          <cell r="CS516">
            <v>0</v>
          </cell>
          <cell r="DD516" t="str">
            <v/>
          </cell>
          <cell r="DG516" t="str">
            <v/>
          </cell>
          <cell r="DI516" t="str">
            <v/>
          </cell>
        </row>
        <row r="517">
          <cell r="F517" t="str">
            <v>1.17-3401-1-1/1</v>
          </cell>
          <cell r="G517" t="str">
            <v>Подготовительные работы по ремонту и госповерке приборов УУТЭ (узла учета тепловой энергии)</v>
          </cell>
          <cell r="H517" t="str">
            <v>узел</v>
          </cell>
          <cell r="I517">
            <v>1</v>
          </cell>
          <cell r="P517">
            <v>1291.78</v>
          </cell>
          <cell r="Q517">
            <v>15.22</v>
          </cell>
          <cell r="R517">
            <v>0.13</v>
          </cell>
          <cell r="S517">
            <v>5824.35</v>
          </cell>
          <cell r="U517">
            <v>15</v>
          </cell>
          <cell r="X517">
            <v>4077.05</v>
          </cell>
          <cell r="Y517">
            <v>582.44000000000005</v>
          </cell>
          <cell r="AE517">
            <v>0.13</v>
          </cell>
          <cell r="AF517">
            <v>5824.35</v>
          </cell>
          <cell r="AL517">
            <v>1291.78</v>
          </cell>
          <cell r="AM517">
            <v>15.22</v>
          </cell>
          <cell r="AN517">
            <v>0.13</v>
          </cell>
          <cell r="AO517">
            <v>5824.35</v>
          </cell>
          <cell r="AQ517">
            <v>15</v>
          </cell>
          <cell r="AT517">
            <v>70</v>
          </cell>
          <cell r="AU517">
            <v>10</v>
          </cell>
          <cell r="AV517">
            <v>1</v>
          </cell>
          <cell r="AW517">
            <v>1</v>
          </cell>
          <cell r="BA517">
            <v>1</v>
          </cell>
          <cell r="BB517">
            <v>1</v>
          </cell>
          <cell r="BC517">
            <v>1</v>
          </cell>
          <cell r="BS517">
            <v>1</v>
          </cell>
          <cell r="BZ517">
            <v>70</v>
          </cell>
          <cell r="CA517">
            <v>10</v>
          </cell>
          <cell r="CS517">
            <v>0.13</v>
          </cell>
          <cell r="DD517" t="str">
            <v/>
          </cell>
          <cell r="DE517" t="str">
            <v/>
          </cell>
          <cell r="DF517" t="str">
            <v/>
          </cell>
          <cell r="DG517" t="str">
            <v/>
          </cell>
          <cell r="DI517" t="str">
            <v/>
          </cell>
        </row>
        <row r="518">
          <cell r="F518" t="str">
            <v>1.17-2103-6-1/1</v>
          </cell>
          <cell r="G518" t="str">
            <v>Техническое обслуживание в течение года УУТЭ (узла учета тепловой энергии)</v>
          </cell>
          <cell r="H518" t="str">
            <v>узел</v>
          </cell>
          <cell r="I518">
            <v>1</v>
          </cell>
          <cell r="P518">
            <v>993.85</v>
          </cell>
          <cell r="S518">
            <v>51429.15</v>
          </cell>
          <cell r="U518">
            <v>113.32</v>
          </cell>
          <cell r="X518">
            <v>36000.410000000003</v>
          </cell>
          <cell r="Y518">
            <v>5142.92</v>
          </cell>
          <cell r="AE518">
            <v>0</v>
          </cell>
          <cell r="AF518">
            <v>51429.15</v>
          </cell>
          <cell r="AL518">
            <v>993.85</v>
          </cell>
          <cell r="AO518">
            <v>51429.15</v>
          </cell>
          <cell r="AQ518">
            <v>113.32</v>
          </cell>
          <cell r="AT518">
            <v>70</v>
          </cell>
          <cell r="AU518">
            <v>10</v>
          </cell>
          <cell r="AV518">
            <v>1</v>
          </cell>
          <cell r="AW518">
            <v>1</v>
          </cell>
          <cell r="BA518">
            <v>1</v>
          </cell>
          <cell r="BC518">
            <v>1</v>
          </cell>
          <cell r="BZ518">
            <v>70</v>
          </cell>
          <cell r="CA518">
            <v>10</v>
          </cell>
          <cell r="CS518">
            <v>0</v>
          </cell>
          <cell r="DD518" t="str">
            <v/>
          </cell>
          <cell r="DG518" t="str">
            <v/>
          </cell>
          <cell r="DI518" t="str">
            <v/>
          </cell>
        </row>
        <row r="520">
          <cell r="G520" t="str">
            <v>Техническое  обслуживание годовое</v>
          </cell>
        </row>
        <row r="550">
          <cell r="G550" t="str">
            <v>Строение №329</v>
          </cell>
        </row>
        <row r="580">
          <cell r="G580" t="str">
            <v>Строение № 322</v>
          </cell>
        </row>
        <row r="584">
          <cell r="G584" t="str">
            <v>Техническое  обслуживание годовое</v>
          </cell>
        </row>
        <row r="588">
          <cell r="F588" t="str">
            <v>1.17-2103-3-1/1</v>
          </cell>
          <cell r="G588" t="str">
    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до 0,1 Гкал/час</v>
          </cell>
          <cell r="H588" t="str">
            <v>система</v>
          </cell>
          <cell r="I588">
            <v>1</v>
          </cell>
          <cell r="P588">
            <v>20996.85</v>
          </cell>
          <cell r="S588">
            <v>235638.91</v>
          </cell>
          <cell r="U588">
            <v>649</v>
          </cell>
          <cell r="X588">
            <v>164947.24</v>
          </cell>
          <cell r="Y588">
            <v>23563.89</v>
          </cell>
          <cell r="AE588">
            <v>0</v>
          </cell>
          <cell r="AF588">
            <v>235638.91</v>
          </cell>
          <cell r="AL588">
            <v>20996.85</v>
          </cell>
          <cell r="AO588">
            <v>235638.91</v>
          </cell>
          <cell r="AQ588">
            <v>649</v>
          </cell>
          <cell r="AT588">
            <v>70</v>
          </cell>
          <cell r="AU588">
            <v>10</v>
          </cell>
          <cell r="AV588">
            <v>1</v>
          </cell>
          <cell r="AW588">
            <v>1</v>
          </cell>
          <cell r="BA588">
            <v>1</v>
          </cell>
          <cell r="BC588">
            <v>1</v>
          </cell>
          <cell r="BZ588">
            <v>70</v>
          </cell>
          <cell r="CA588">
            <v>10</v>
          </cell>
          <cell r="CS588">
            <v>0</v>
          </cell>
          <cell r="DD588" t="str">
            <v/>
          </cell>
          <cell r="DG588" t="str">
            <v/>
          </cell>
          <cell r="DI588" t="str">
            <v/>
          </cell>
        </row>
        <row r="589">
          <cell r="F589" t="str">
            <v>1.16-2303-1-2/1</v>
          </cell>
          <cell r="G589" t="str">
            <v>Техническое обслуживание в течение года насосов Гном-10 ( дренажные насосы)</v>
          </cell>
          <cell r="H589" t="str">
            <v>насос</v>
          </cell>
          <cell r="I589">
            <v>1</v>
          </cell>
          <cell r="P589">
            <v>1076.0999999999999</v>
          </cell>
          <cell r="S589">
            <v>16701.599999999999</v>
          </cell>
          <cell r="U589">
            <v>48</v>
          </cell>
          <cell r="X589">
            <v>11691.12</v>
          </cell>
          <cell r="Y589">
            <v>1670.16</v>
          </cell>
          <cell r="AE589">
            <v>0</v>
          </cell>
          <cell r="AF589">
            <v>16701.599999999999</v>
          </cell>
          <cell r="AL589">
            <v>1076.0999999999999</v>
          </cell>
          <cell r="AO589">
            <v>16701.599999999999</v>
          </cell>
          <cell r="AQ589">
            <v>48</v>
          </cell>
          <cell r="AT589">
            <v>70</v>
          </cell>
          <cell r="AU589">
            <v>10</v>
          </cell>
          <cell r="AV589">
            <v>1</v>
          </cell>
          <cell r="AW589">
            <v>1</v>
          </cell>
          <cell r="BA589">
            <v>1</v>
          </cell>
          <cell r="BC589">
            <v>1</v>
          </cell>
          <cell r="BZ589">
            <v>70</v>
          </cell>
          <cell r="CA589">
            <v>10</v>
          </cell>
          <cell r="CS589">
            <v>0</v>
          </cell>
          <cell r="DD589" t="str">
            <v/>
          </cell>
          <cell r="DG589" t="str">
            <v/>
          </cell>
          <cell r="DI589" t="str">
            <v/>
          </cell>
        </row>
        <row r="590">
          <cell r="F590" t="str">
            <v>1.17-3401-1-1/1</v>
          </cell>
          <cell r="G590" t="str">
            <v>Подготовительные работы по ремонту и госповерке приборов УУТЭ (узла учета тепловой энергии)</v>
          </cell>
          <cell r="H590" t="str">
            <v>узел</v>
          </cell>
          <cell r="I590">
            <v>2</v>
          </cell>
          <cell r="P590">
            <v>2583.56</v>
          </cell>
          <cell r="Q590">
            <v>30.44</v>
          </cell>
          <cell r="R590">
            <v>0.26</v>
          </cell>
          <cell r="S590">
            <v>11648.7</v>
          </cell>
          <cell r="U590">
            <v>30</v>
          </cell>
          <cell r="X590">
            <v>8154.09</v>
          </cell>
          <cell r="Y590">
            <v>1164.8699999999999</v>
          </cell>
          <cell r="AE590">
            <v>0.13</v>
          </cell>
          <cell r="AF590">
            <v>5824.35</v>
          </cell>
          <cell r="AL590">
            <v>1291.78</v>
          </cell>
          <cell r="AM590">
            <v>15.22</v>
          </cell>
          <cell r="AN590">
            <v>0.13</v>
          </cell>
          <cell r="AO590">
            <v>5824.35</v>
          </cell>
          <cell r="AQ590">
            <v>15</v>
          </cell>
          <cell r="AT590">
            <v>70</v>
          </cell>
          <cell r="AU590">
            <v>10</v>
          </cell>
          <cell r="AV590">
            <v>1</v>
          </cell>
          <cell r="AW590">
            <v>1</v>
          </cell>
          <cell r="BA590">
            <v>1</v>
          </cell>
          <cell r="BB590">
            <v>1</v>
          </cell>
          <cell r="BC590">
            <v>1</v>
          </cell>
          <cell r="BS590">
            <v>1</v>
          </cell>
          <cell r="BZ590">
            <v>70</v>
          </cell>
          <cell r="CA590">
            <v>10</v>
          </cell>
          <cell r="CS590">
            <v>0.13</v>
          </cell>
          <cell r="DD590" t="str">
            <v/>
          </cell>
          <cell r="DE590" t="str">
            <v/>
          </cell>
          <cell r="DF590" t="str">
            <v/>
          </cell>
          <cell r="DG590" t="str">
            <v/>
          </cell>
          <cell r="DI590" t="str">
            <v/>
          </cell>
        </row>
        <row r="591">
          <cell r="F591" t="str">
            <v>1.17-2103-6-1/1</v>
          </cell>
          <cell r="G591" t="str">
            <v>Техническое обслуживание в течение года УУТЭ (узла учета тепловой энергии)</v>
          </cell>
          <cell r="H591" t="str">
            <v>узел</v>
          </cell>
          <cell r="I591">
            <v>2</v>
          </cell>
          <cell r="P591">
            <v>1987.7</v>
          </cell>
          <cell r="S591">
            <v>102858.3</v>
          </cell>
          <cell r="U591">
            <v>226.64</v>
          </cell>
          <cell r="X591">
            <v>72000.81</v>
          </cell>
          <cell r="Y591">
            <v>10285.83</v>
          </cell>
          <cell r="AE591">
            <v>0</v>
          </cell>
          <cell r="AF591">
            <v>51429.15</v>
          </cell>
          <cell r="AL591">
            <v>993.85</v>
          </cell>
          <cell r="AO591">
            <v>51429.15</v>
          </cell>
          <cell r="AQ591">
            <v>113.32</v>
          </cell>
          <cell r="AT591">
            <v>70</v>
          </cell>
          <cell r="AU591">
            <v>10</v>
          </cell>
          <cell r="AV591">
            <v>1</v>
          </cell>
          <cell r="AW591">
            <v>1</v>
          </cell>
          <cell r="BA591">
            <v>1</v>
          </cell>
          <cell r="BC591">
            <v>1</v>
          </cell>
          <cell r="BZ591">
            <v>70</v>
          </cell>
          <cell r="CA591">
            <v>10</v>
          </cell>
          <cell r="CS591">
            <v>0</v>
          </cell>
          <cell r="DD591" t="str">
            <v/>
          </cell>
          <cell r="DG591" t="str">
            <v/>
          </cell>
          <cell r="DI591" t="str">
            <v/>
          </cell>
        </row>
        <row r="593">
          <cell r="G593" t="str">
            <v>Техническое  обслуживание годовое</v>
          </cell>
        </row>
        <row r="623">
          <cell r="G623" t="str">
            <v>Строение № 322</v>
          </cell>
        </row>
        <row r="653">
          <cell r="G653" t="str">
            <v>Техническое обслуживание инженерных систем (ИТП, ЦТП)</v>
          </cell>
        </row>
        <row r="683">
          <cell r="G683" t="str">
            <v>АДЭС</v>
          </cell>
        </row>
        <row r="687">
          <cell r="G687" t="str">
            <v>Кровля</v>
          </cell>
        </row>
        <row r="691">
          <cell r="F691" t="str">
            <v>1.7-3201-7-1/1</v>
          </cell>
          <cell r="G691" t="str">
            <v>Укрепление водосточных труб, колен и воронок</v>
          </cell>
          <cell r="H691" t="str">
            <v>10 шт.</v>
          </cell>
          <cell r="I691">
            <v>6.9</v>
          </cell>
          <cell r="P691">
            <v>351.9</v>
          </cell>
          <cell r="S691">
            <v>3310.34</v>
          </cell>
          <cell r="U691">
            <v>11.937000000000001</v>
          </cell>
          <cell r="X691">
            <v>2317.2399999999998</v>
          </cell>
          <cell r="Y691">
            <v>331.03</v>
          </cell>
          <cell r="AE691">
            <v>0</v>
          </cell>
          <cell r="AF691">
            <v>479.76</v>
          </cell>
          <cell r="AL691">
            <v>51</v>
          </cell>
          <cell r="AO691">
            <v>479.76</v>
          </cell>
          <cell r="AQ691">
            <v>1.73</v>
          </cell>
          <cell r="AT691">
            <v>70</v>
          </cell>
          <cell r="AU691">
            <v>10</v>
          </cell>
          <cell r="AV691">
            <v>1</v>
          </cell>
          <cell r="AW691">
            <v>1</v>
          </cell>
          <cell r="BA691">
            <v>1</v>
          </cell>
          <cell r="BC691">
            <v>1</v>
          </cell>
          <cell r="BZ691">
            <v>70</v>
          </cell>
          <cell r="CA691">
            <v>10</v>
          </cell>
          <cell r="CS691">
            <v>0</v>
          </cell>
          <cell r="DD691" t="str">
            <v/>
          </cell>
          <cell r="DG691" t="str">
            <v/>
          </cell>
          <cell r="DI691" t="str">
            <v/>
          </cell>
        </row>
        <row r="693">
          <cell r="G693" t="str">
            <v>Кровля</v>
          </cell>
        </row>
        <row r="723">
          <cell r="G723" t="str">
            <v>Система отопления</v>
          </cell>
        </row>
        <row r="727">
          <cell r="F727" t="str">
            <v>1.17-2103-11-1/1</v>
          </cell>
          <cell r="G727" t="str">
            <v>Гидропневматическая промывка трубопроводов диаметром до 50 мм</v>
          </cell>
          <cell r="H727" t="str">
            <v>100 м</v>
          </cell>
          <cell r="I727">
            <v>211.41</v>
          </cell>
          <cell r="P727">
            <v>9240.73</v>
          </cell>
          <cell r="Q727">
            <v>1443.93</v>
          </cell>
          <cell r="R727">
            <v>4.2300000000000004</v>
          </cell>
          <cell r="S727">
            <v>185753.28</v>
          </cell>
          <cell r="U727">
            <v>511.61219999999997</v>
          </cell>
          <cell r="X727">
            <v>130027.3</v>
          </cell>
          <cell r="Y727">
            <v>18575.330000000002</v>
          </cell>
          <cell r="AE727">
            <v>0.02</v>
          </cell>
          <cell r="AF727">
            <v>878.64</v>
          </cell>
          <cell r="AL727">
            <v>43.71</v>
          </cell>
          <cell r="AM727">
            <v>6.83</v>
          </cell>
          <cell r="AN727">
            <v>0.02</v>
          </cell>
          <cell r="AO727">
            <v>878.64</v>
          </cell>
          <cell r="AQ727">
            <v>2.42</v>
          </cell>
          <cell r="AT727">
            <v>70</v>
          </cell>
          <cell r="AU727">
            <v>10</v>
          </cell>
          <cell r="AV727">
            <v>1</v>
          </cell>
          <cell r="AW727">
            <v>1</v>
          </cell>
          <cell r="BA727">
            <v>1</v>
          </cell>
          <cell r="BB727">
            <v>1</v>
          </cell>
          <cell r="BC727">
            <v>1</v>
          </cell>
          <cell r="BS727">
            <v>1</v>
          </cell>
          <cell r="BZ727">
            <v>70</v>
          </cell>
          <cell r="CA727">
            <v>10</v>
          </cell>
          <cell r="CS727">
            <v>0.02</v>
          </cell>
          <cell r="DD727" t="str">
            <v/>
          </cell>
          <cell r="DE727" t="str">
            <v/>
          </cell>
          <cell r="DF727" t="str">
            <v/>
          </cell>
          <cell r="DG727" t="str">
            <v/>
          </cell>
          <cell r="DI727" t="str">
            <v/>
          </cell>
        </row>
        <row r="728">
          <cell r="F728" t="str">
            <v>1.15-2303-4-2/1</v>
          </cell>
          <cell r="G728" t="str">
            <v>Прочистка сетчатых фильтров грубой очистки воды диаметром до 50 мм</v>
          </cell>
          <cell r="H728" t="str">
            <v>10 шт.</v>
          </cell>
          <cell r="I728">
            <v>10.4</v>
          </cell>
          <cell r="S728">
            <v>8186.98</v>
          </cell>
          <cell r="U728">
            <v>24.232000000000003</v>
          </cell>
          <cell r="X728">
            <v>5730.89</v>
          </cell>
          <cell r="Y728">
            <v>818.7</v>
          </cell>
          <cell r="AE728">
            <v>0</v>
          </cell>
          <cell r="AF728">
            <v>787.21</v>
          </cell>
          <cell r="AO728">
            <v>787.21</v>
          </cell>
          <cell r="AQ728">
            <v>2.33</v>
          </cell>
          <cell r="AT728">
            <v>70</v>
          </cell>
          <cell r="AU728">
            <v>10</v>
          </cell>
          <cell r="AV728">
            <v>1</v>
          </cell>
          <cell r="BA728">
            <v>1</v>
          </cell>
          <cell r="BZ728">
            <v>70</v>
          </cell>
          <cell r="CA728">
            <v>10</v>
          </cell>
          <cell r="CS728">
            <v>0</v>
          </cell>
          <cell r="DG728" t="str">
            <v/>
          </cell>
          <cell r="DI728" t="str">
            <v/>
          </cell>
        </row>
        <row r="729">
          <cell r="F729" t="str">
            <v>1.17-2103-13-1/1</v>
          </cell>
          <cell r="G729" t="str">
            <v>Техническое обслуживание стальных панельных радиаторов</v>
          </cell>
          <cell r="H729" t="str">
            <v>шт.</v>
          </cell>
          <cell r="I729">
            <v>364</v>
          </cell>
          <cell r="P729">
            <v>47.32</v>
          </cell>
          <cell r="S729">
            <v>36949.64</v>
          </cell>
          <cell r="U729">
            <v>120.12</v>
          </cell>
          <cell r="X729">
            <v>25864.75</v>
          </cell>
          <cell r="Y729">
            <v>3694.96</v>
          </cell>
          <cell r="AE729">
            <v>0</v>
          </cell>
          <cell r="AF729">
            <v>101.51</v>
          </cell>
          <cell r="AL729">
            <v>0.13</v>
          </cell>
          <cell r="AO729">
            <v>101.51</v>
          </cell>
          <cell r="AQ729">
            <v>0.33</v>
          </cell>
          <cell r="AT729">
            <v>70</v>
          </cell>
          <cell r="AU729">
            <v>10</v>
          </cell>
          <cell r="AV729">
            <v>1</v>
          </cell>
          <cell r="AW729">
            <v>1</v>
          </cell>
          <cell r="BA729">
            <v>1</v>
          </cell>
          <cell r="BC729">
            <v>1</v>
          </cell>
          <cell r="BZ729">
            <v>70</v>
          </cell>
          <cell r="CA729">
            <v>10</v>
          </cell>
          <cell r="CS729">
            <v>0</v>
          </cell>
          <cell r="DD729" t="str">
            <v/>
          </cell>
          <cell r="DG729" t="str">
            <v/>
          </cell>
          <cell r="DI729" t="str">
            <v/>
          </cell>
        </row>
        <row r="730">
          <cell r="F730" t="str">
            <v>1.17-2103-15-1/1</v>
          </cell>
          <cell r="G730" t="str">
            <v>Техническое обслуживание конвекторов, встраиваемых в пол.</v>
          </cell>
          <cell r="H730" t="str">
            <v>10 шт.</v>
          </cell>
          <cell r="I730">
            <v>28.5</v>
          </cell>
          <cell r="P730">
            <v>21.66</v>
          </cell>
          <cell r="Q730">
            <v>49.59</v>
          </cell>
          <cell r="R730">
            <v>0.28999999999999998</v>
          </cell>
          <cell r="S730">
            <v>11482.37</v>
          </cell>
          <cell r="U730">
            <v>37.050000000000004</v>
          </cell>
          <cell r="X730">
            <v>8037.66</v>
          </cell>
          <cell r="Y730">
            <v>1148.24</v>
          </cell>
          <cell r="AE730">
            <v>0.01</v>
          </cell>
          <cell r="AF730">
            <v>402.89</v>
          </cell>
          <cell r="AL730">
            <v>0.76</v>
          </cell>
          <cell r="AM730">
            <v>1.74</v>
          </cell>
          <cell r="AN730">
            <v>0.01</v>
          </cell>
          <cell r="AO730">
            <v>402.89</v>
          </cell>
          <cell r="AQ730">
            <v>1.3</v>
          </cell>
          <cell r="AT730">
            <v>70</v>
          </cell>
          <cell r="AU730">
            <v>10</v>
          </cell>
          <cell r="AV730">
            <v>1</v>
          </cell>
          <cell r="AW730">
            <v>1</v>
          </cell>
          <cell r="BA730">
            <v>1</v>
          </cell>
          <cell r="BB730">
            <v>1</v>
          </cell>
          <cell r="BC730">
            <v>1</v>
          </cell>
          <cell r="BS730">
            <v>1</v>
          </cell>
          <cell r="BZ730">
            <v>70</v>
          </cell>
          <cell r="CA730">
            <v>10</v>
          </cell>
          <cell r="CS730">
            <v>0.01</v>
          </cell>
          <cell r="DD730" t="str">
            <v/>
          </cell>
          <cell r="DE730" t="str">
            <v/>
          </cell>
          <cell r="DF730" t="str">
            <v/>
          </cell>
          <cell r="DG730" t="str">
            <v/>
          </cell>
          <cell r="DI730" t="str">
            <v/>
          </cell>
        </row>
        <row r="731">
          <cell r="F731" t="str">
            <v>1.17-2103-12-5/1</v>
          </cell>
          <cell r="G731" t="str">
            <v>Техническое обслуживание настенных конвекторов типа "Мини" малой глубины с длиной кожуха до 1 м</v>
          </cell>
          <cell r="H731" t="str">
            <v>шт.</v>
          </cell>
          <cell r="I731">
            <v>178</v>
          </cell>
          <cell r="P731">
            <v>105.02</v>
          </cell>
          <cell r="Q731">
            <v>126.38</v>
          </cell>
          <cell r="S731">
            <v>13139.96</v>
          </cell>
          <cell r="U731">
            <v>42.72</v>
          </cell>
          <cell r="X731">
            <v>9197.9699999999993</v>
          </cell>
          <cell r="Y731">
            <v>1314</v>
          </cell>
          <cell r="AE731">
            <v>0</v>
          </cell>
          <cell r="AF731">
            <v>73.819999999999993</v>
          </cell>
          <cell r="AL731">
            <v>0.59</v>
          </cell>
          <cell r="AM731">
            <v>0.71</v>
          </cell>
          <cell r="AO731">
            <v>73.819999999999993</v>
          </cell>
          <cell r="AQ731">
            <v>0.24</v>
          </cell>
          <cell r="AT731">
            <v>70</v>
          </cell>
          <cell r="AU731">
            <v>10</v>
          </cell>
          <cell r="AV731">
            <v>1</v>
          </cell>
          <cell r="AW731">
            <v>1</v>
          </cell>
          <cell r="BA731">
            <v>1</v>
          </cell>
          <cell r="BB731">
            <v>1</v>
          </cell>
          <cell r="BC731">
            <v>1</v>
          </cell>
          <cell r="BZ731">
            <v>70</v>
          </cell>
          <cell r="CA731">
            <v>10</v>
          </cell>
          <cell r="CS731">
            <v>0</v>
          </cell>
          <cell r="DD731" t="str">
            <v/>
          </cell>
          <cell r="DE731" t="str">
            <v/>
          </cell>
          <cell r="DG731" t="str">
            <v/>
          </cell>
          <cell r="DI731" t="str">
            <v/>
          </cell>
        </row>
        <row r="733">
          <cell r="G733" t="str">
            <v>Система отопления</v>
          </cell>
        </row>
        <row r="763">
          <cell r="G763" t="str">
            <v>Система водоснабжения</v>
          </cell>
        </row>
        <row r="767">
          <cell r="F767" t="str">
            <v>1.15-2103-2-2/1</v>
          </cell>
          <cell r="G767" t="str">
            <v>Гидропневматическая промывка трубопроводов с дезинфекцией диаметром до 100 мм</v>
          </cell>
          <cell r="H767" t="str">
            <v>100 м</v>
          </cell>
          <cell r="I767">
            <v>136.47</v>
          </cell>
          <cell r="P767">
            <v>33579.81</v>
          </cell>
          <cell r="Q767">
            <v>2002.01</v>
          </cell>
          <cell r="R767">
            <v>6.82</v>
          </cell>
          <cell r="S767">
            <v>233870</v>
          </cell>
          <cell r="U767">
            <v>644.13839999999993</v>
          </cell>
          <cell r="X767">
            <v>163709</v>
          </cell>
          <cell r="Y767">
            <v>23387</v>
          </cell>
          <cell r="AE767">
            <v>0.05</v>
          </cell>
          <cell r="AF767">
            <v>1713.71</v>
          </cell>
          <cell r="AL767">
            <v>246.06</v>
          </cell>
          <cell r="AM767">
            <v>14.67</v>
          </cell>
          <cell r="AN767">
            <v>0.05</v>
          </cell>
          <cell r="AO767">
            <v>1713.71</v>
          </cell>
          <cell r="AQ767">
            <v>4.72</v>
          </cell>
          <cell r="AT767">
            <v>70</v>
          </cell>
          <cell r="AU767">
            <v>10</v>
          </cell>
          <cell r="AV767">
            <v>1</v>
          </cell>
          <cell r="AW767">
            <v>1</v>
          </cell>
          <cell r="BA767">
            <v>1</v>
          </cell>
          <cell r="BB767">
            <v>1</v>
          </cell>
          <cell r="BC767">
            <v>1</v>
          </cell>
          <cell r="BS767">
            <v>1</v>
          </cell>
          <cell r="BZ767">
            <v>70</v>
          </cell>
          <cell r="CA767">
            <v>10</v>
          </cell>
          <cell r="CS767">
            <v>0.05</v>
          </cell>
          <cell r="DD767" t="str">
            <v/>
          </cell>
          <cell r="DE767" t="str">
            <v/>
          </cell>
          <cell r="DF767" t="str">
            <v/>
          </cell>
          <cell r="DG767" t="str">
            <v/>
          </cell>
          <cell r="DI767" t="str">
            <v/>
          </cell>
        </row>
        <row r="768">
          <cell r="F768" t="str">
            <v>1.15-3105-2-1/1</v>
          </cell>
          <cell r="G768" t="str">
            <v>Гидравлическое испытание трубопроводов холодного и горячего водоснабжения диаметром до 50 мм</v>
          </cell>
          <cell r="H768" t="str">
            <v>100 м</v>
          </cell>
          <cell r="I768">
            <v>24.35</v>
          </cell>
          <cell r="P768">
            <v>1033.4100000000001</v>
          </cell>
          <cell r="S768">
            <v>103996.42</v>
          </cell>
          <cell r="U768">
            <v>259.084</v>
          </cell>
          <cell r="X768">
            <v>72797.490000000005</v>
          </cell>
          <cell r="Y768">
            <v>10399.64</v>
          </cell>
          <cell r="AE768">
            <v>0</v>
          </cell>
          <cell r="AF768">
            <v>4270.8999999999996</v>
          </cell>
          <cell r="AL768">
            <v>42.44</v>
          </cell>
          <cell r="AO768">
            <v>4270.8999999999996</v>
          </cell>
          <cell r="AQ768">
            <v>10.64</v>
          </cell>
          <cell r="AT768">
            <v>70</v>
          </cell>
          <cell r="AU768">
            <v>10</v>
          </cell>
          <cell r="AV768">
            <v>1</v>
          </cell>
          <cell r="AW768">
            <v>1</v>
          </cell>
          <cell r="BA768">
            <v>1</v>
          </cell>
          <cell r="BC768">
            <v>1</v>
          </cell>
          <cell r="BZ768">
            <v>70</v>
          </cell>
          <cell r="CA768">
            <v>10</v>
          </cell>
          <cell r="CS768">
            <v>0</v>
          </cell>
          <cell r="DD768" t="str">
            <v/>
          </cell>
          <cell r="DG768" t="str">
            <v/>
          </cell>
          <cell r="DI768" t="str">
            <v/>
          </cell>
        </row>
        <row r="769">
          <cell r="F769" t="str">
            <v>1.23-2103-39-3/1</v>
          </cell>
          <cell r="G769" t="str">
            <v>Техническое обслуживание счетчиков холодной и горячей воды условным диаметром 50-80 мм.(на  водяных  вводах в здания)</v>
          </cell>
          <cell r="H769" t="str">
            <v>шт.</v>
          </cell>
          <cell r="I769">
            <v>8</v>
          </cell>
          <cell r="P769">
            <v>20.16</v>
          </cell>
          <cell r="S769">
            <v>89472</v>
          </cell>
          <cell r="U769">
            <v>290.88</v>
          </cell>
          <cell r="X769">
            <v>62630.400000000001</v>
          </cell>
          <cell r="Y769">
            <v>8947.2000000000007</v>
          </cell>
          <cell r="AE769">
            <v>0</v>
          </cell>
          <cell r="AF769">
            <v>11184</v>
          </cell>
          <cell r="AL769">
            <v>0.21</v>
          </cell>
          <cell r="AO769">
            <v>932</v>
          </cell>
          <cell r="AQ769">
            <v>3.03</v>
          </cell>
          <cell r="AT769">
            <v>70</v>
          </cell>
          <cell r="AU769">
            <v>10</v>
          </cell>
          <cell r="AV769">
            <v>1</v>
          </cell>
          <cell r="AW769">
            <v>1</v>
          </cell>
          <cell r="BA769">
            <v>1</v>
          </cell>
          <cell r="BC769">
            <v>1</v>
          </cell>
          <cell r="BZ769">
            <v>70</v>
          </cell>
          <cell r="CA769">
            <v>10</v>
          </cell>
          <cell r="CS769">
            <v>0</v>
          </cell>
          <cell r="DD769" t="str">
            <v>)*12</v>
          </cell>
          <cell r="DG769" t="str">
            <v>)*12</v>
          </cell>
          <cell r="DI769" t="str">
            <v>)*12</v>
          </cell>
        </row>
        <row r="770">
          <cell r="F770" t="str">
            <v>1.24-2103-11-4/1</v>
          </cell>
          <cell r="G770" t="str">
            <v>Техническое обслуживание центробежных насосов мощностью от 15 до 75 кВт</v>
          </cell>
          <cell r="H770" t="str">
            <v>шт.</v>
          </cell>
          <cell r="I770">
            <v>10</v>
          </cell>
          <cell r="P770">
            <v>58636.9</v>
          </cell>
          <cell r="S770">
            <v>49214.400000000001</v>
          </cell>
          <cell r="U770">
            <v>160</v>
          </cell>
          <cell r="X770">
            <v>34450.080000000002</v>
          </cell>
          <cell r="Y770">
            <v>4921.4399999999996</v>
          </cell>
          <cell r="AE770">
            <v>0</v>
          </cell>
          <cell r="AF770">
            <v>4921.4399999999996</v>
          </cell>
          <cell r="AL770">
            <v>5863.69</v>
          </cell>
          <cell r="AO770">
            <v>4921.4399999999996</v>
          </cell>
          <cell r="AQ770">
            <v>16</v>
          </cell>
          <cell r="AT770">
            <v>70</v>
          </cell>
          <cell r="AU770">
            <v>10</v>
          </cell>
          <cell r="AV770">
            <v>1</v>
          </cell>
          <cell r="AW770">
            <v>1</v>
          </cell>
          <cell r="BA770">
            <v>1</v>
          </cell>
          <cell r="BC770">
            <v>1</v>
          </cell>
          <cell r="BZ770">
            <v>70</v>
          </cell>
          <cell r="CA770">
            <v>10</v>
          </cell>
          <cell r="CS770">
            <v>0</v>
          </cell>
          <cell r="DD770" t="str">
            <v/>
          </cell>
          <cell r="DG770" t="str">
            <v/>
          </cell>
          <cell r="DI770" t="str">
            <v/>
          </cell>
        </row>
        <row r="771">
          <cell r="F771" t="str">
            <v>1.15-2303-4-2/1</v>
          </cell>
          <cell r="G771" t="str">
            <v>Прочистка сетчатых фильтров грубой очистки воды диаметром до 50 мм</v>
          </cell>
          <cell r="H771" t="str">
            <v>10 шт.</v>
          </cell>
          <cell r="I771">
            <v>12</v>
          </cell>
          <cell r="S771">
            <v>113358.24</v>
          </cell>
          <cell r="U771">
            <v>335.52</v>
          </cell>
          <cell r="X771">
            <v>79350.77</v>
          </cell>
          <cell r="Y771">
            <v>11335.82</v>
          </cell>
          <cell r="AE771">
            <v>0</v>
          </cell>
          <cell r="AF771">
            <v>9446.52</v>
          </cell>
          <cell r="AO771">
            <v>787.21</v>
          </cell>
          <cell r="AQ771">
            <v>2.33</v>
          </cell>
          <cell r="AT771">
            <v>70</v>
          </cell>
          <cell r="AU771">
            <v>10</v>
          </cell>
          <cell r="AV771">
            <v>1</v>
          </cell>
          <cell r="BA771">
            <v>1</v>
          </cell>
          <cell r="BZ771">
            <v>70</v>
          </cell>
          <cell r="CA771">
            <v>10</v>
          </cell>
          <cell r="CS771">
            <v>0</v>
          </cell>
          <cell r="DG771" t="str">
            <v>)*12</v>
          </cell>
          <cell r="DI771" t="str">
            <v>)*12</v>
          </cell>
        </row>
        <row r="773">
          <cell r="G773" t="str">
            <v>Система водоснабжения</v>
          </cell>
        </row>
        <row r="803">
          <cell r="G803" t="str">
            <v>Система водоотведения</v>
          </cell>
        </row>
        <row r="807">
          <cell r="F807" t="str">
            <v>1.16-2201-1-1/1</v>
          </cell>
          <cell r="G807" t="str">
            <v>Осмотры санитарно-технических приборов и трубопроводов в туалетах общественных зданий - туалет (1 умывальник и 1 унитаз)</v>
          </cell>
          <cell r="H807" t="str">
            <v>10 шт.</v>
          </cell>
          <cell r="I807">
            <v>14</v>
          </cell>
          <cell r="S807">
            <v>65557.8</v>
          </cell>
          <cell r="U807">
            <v>194.04</v>
          </cell>
          <cell r="X807">
            <v>45890.46</v>
          </cell>
          <cell r="Y807">
            <v>6555.78</v>
          </cell>
          <cell r="AE807">
            <v>0</v>
          </cell>
          <cell r="AF807">
            <v>4682.7</v>
          </cell>
          <cell r="AO807">
            <v>425.7</v>
          </cell>
          <cell r="AQ807">
            <v>1.26</v>
          </cell>
          <cell r="AT807">
            <v>70</v>
          </cell>
          <cell r="AU807">
            <v>10</v>
          </cell>
          <cell r="AV807">
            <v>1</v>
          </cell>
          <cell r="BA807">
            <v>1</v>
          </cell>
          <cell r="BZ807">
            <v>70</v>
          </cell>
          <cell r="CA807">
            <v>10</v>
          </cell>
          <cell r="CS807">
            <v>0</v>
          </cell>
          <cell r="DG807" t="str">
            <v>)*11</v>
          </cell>
          <cell r="DI807" t="str">
            <v>)*11</v>
          </cell>
        </row>
        <row r="808">
          <cell r="F808" t="str">
            <v>1.16-2201-1-3/1</v>
          </cell>
          <cell r="G808" t="str">
            <v>Осмотры санитарно-технических приборов и трубопроводов в туалетах общественных зданий - добавлять на осмотр каждого умывальника сверх одного</v>
          </cell>
          <cell r="H808" t="str">
            <v>10 шт.</v>
          </cell>
          <cell r="I808">
            <v>7.3</v>
          </cell>
          <cell r="S808">
            <v>6240.11</v>
          </cell>
          <cell r="U808">
            <v>18.469000000000001</v>
          </cell>
          <cell r="X808">
            <v>4368.08</v>
          </cell>
          <cell r="Y808">
            <v>624.01</v>
          </cell>
          <cell r="AE808">
            <v>0</v>
          </cell>
          <cell r="AF808">
            <v>854.81</v>
          </cell>
          <cell r="AO808">
            <v>77.709999999999994</v>
          </cell>
          <cell r="AQ808">
            <v>0.23</v>
          </cell>
          <cell r="AT808">
            <v>70</v>
          </cell>
          <cell r="AU808">
            <v>10</v>
          </cell>
          <cell r="AV808">
            <v>1</v>
          </cell>
          <cell r="BA808">
            <v>1</v>
          </cell>
          <cell r="BZ808">
            <v>70</v>
          </cell>
          <cell r="CA808">
            <v>10</v>
          </cell>
          <cell r="CS808">
            <v>0</v>
          </cell>
          <cell r="DG808" t="str">
            <v>)*11</v>
          </cell>
          <cell r="DI808" t="str">
            <v>)*11</v>
          </cell>
        </row>
        <row r="809">
          <cell r="F809" t="str">
            <v>1.16-2201-1-2/1</v>
          </cell>
          <cell r="G809" t="str">
            <v>Осмотры санитарно-технических приборов и трубопроводов в туалетах общественных зданий - добавлять на осмотр каждого унитаза сверх одного (писсуары)</v>
          </cell>
          <cell r="H809" t="str">
            <v>10 шт.</v>
          </cell>
          <cell r="I809">
            <v>1.8</v>
          </cell>
          <cell r="S809">
            <v>1806.16</v>
          </cell>
          <cell r="U809">
            <v>5.3460000000000001</v>
          </cell>
          <cell r="X809">
            <v>1264.31</v>
          </cell>
          <cell r="Y809">
            <v>180.62</v>
          </cell>
          <cell r="AE809">
            <v>0</v>
          </cell>
          <cell r="AF809">
            <v>1003.42</v>
          </cell>
          <cell r="AO809">
            <v>91.22</v>
          </cell>
          <cell r="AQ809">
            <v>0.27</v>
          </cell>
          <cell r="AT809">
            <v>70</v>
          </cell>
          <cell r="AU809">
            <v>10</v>
          </cell>
          <cell r="AV809">
            <v>1</v>
          </cell>
          <cell r="BA809">
            <v>1</v>
          </cell>
          <cell r="BZ809">
            <v>70</v>
          </cell>
          <cell r="CA809">
            <v>10</v>
          </cell>
          <cell r="CS809">
            <v>0</v>
          </cell>
          <cell r="DG809" t="str">
            <v>)*11</v>
          </cell>
          <cell r="DI809" t="str">
            <v>)*11</v>
          </cell>
        </row>
        <row r="810">
          <cell r="F810" t="str">
            <v>1.16-3201-2-1/1</v>
          </cell>
          <cell r="G810" t="str">
            <v>Укрепление расшатавшихся санитарно-технических приборов, умывальников</v>
          </cell>
          <cell r="H810" t="str">
            <v>100 шт.</v>
          </cell>
          <cell r="I810">
            <v>2.13</v>
          </cell>
          <cell r="P810">
            <v>2132.83</v>
          </cell>
          <cell r="Q810">
            <v>65.11</v>
          </cell>
          <cell r="R810">
            <v>0.13</v>
          </cell>
          <cell r="S810">
            <v>61691.83</v>
          </cell>
          <cell r="U810">
            <v>222.45719999999997</v>
          </cell>
          <cell r="X810">
            <v>43184.28</v>
          </cell>
          <cell r="Y810">
            <v>6169.18</v>
          </cell>
          <cell r="AE810">
            <v>0.06</v>
          </cell>
          <cell r="AF810">
            <v>28963.3</v>
          </cell>
          <cell r="AL810">
            <v>1001.33</v>
          </cell>
          <cell r="AM810">
            <v>30.57</v>
          </cell>
          <cell r="AN810">
            <v>0.06</v>
          </cell>
          <cell r="AO810">
            <v>28963.3</v>
          </cell>
          <cell r="AQ810">
            <v>104.44</v>
          </cell>
          <cell r="AT810">
            <v>70</v>
          </cell>
          <cell r="AU810">
            <v>10</v>
          </cell>
          <cell r="AV810">
            <v>1</v>
          </cell>
          <cell r="AW810">
            <v>1</v>
          </cell>
          <cell r="BA810">
            <v>1</v>
          </cell>
          <cell r="BB810">
            <v>1</v>
          </cell>
          <cell r="BC810">
            <v>1</v>
          </cell>
          <cell r="BS810">
            <v>1</v>
          </cell>
          <cell r="BZ810">
            <v>70</v>
          </cell>
          <cell r="CA810">
            <v>10</v>
          </cell>
          <cell r="CS810">
            <v>0.06</v>
          </cell>
          <cell r="DD810" t="str">
            <v/>
          </cell>
          <cell r="DE810" t="str">
            <v/>
          </cell>
          <cell r="DF810" t="str">
            <v/>
          </cell>
          <cell r="DG810" t="str">
            <v/>
          </cell>
          <cell r="DI810" t="str">
            <v/>
          </cell>
        </row>
        <row r="811">
          <cell r="F811" t="str">
            <v>1.16-3201-2-2/1</v>
          </cell>
          <cell r="G811" t="str">
            <v>Укрепление расшатавшихся санитарно-технических приборов, унитазов и бидэ</v>
          </cell>
          <cell r="H811" t="str">
            <v>100 шт.</v>
          </cell>
          <cell r="I811">
            <v>1.4</v>
          </cell>
          <cell r="P811">
            <v>1401.86</v>
          </cell>
          <cell r="Q811">
            <v>42.8</v>
          </cell>
          <cell r="R811">
            <v>0.08</v>
          </cell>
          <cell r="S811">
            <v>58986.52</v>
          </cell>
          <cell r="U811">
            <v>212.702</v>
          </cell>
          <cell r="X811">
            <v>41290.559999999998</v>
          </cell>
          <cell r="Y811">
            <v>5898.65</v>
          </cell>
          <cell r="AE811">
            <v>0.06</v>
          </cell>
          <cell r="AF811">
            <v>42133.23</v>
          </cell>
          <cell r="AL811">
            <v>1001.33</v>
          </cell>
          <cell r="AM811">
            <v>30.57</v>
          </cell>
          <cell r="AN811">
            <v>0.06</v>
          </cell>
          <cell r="AO811">
            <v>42133.23</v>
          </cell>
          <cell r="AQ811">
            <v>151.93</v>
          </cell>
          <cell r="AT811">
            <v>70</v>
          </cell>
          <cell r="AU811">
            <v>10</v>
          </cell>
          <cell r="AV811">
            <v>1</v>
          </cell>
          <cell r="AW811">
            <v>1</v>
          </cell>
          <cell r="BA811">
            <v>1</v>
          </cell>
          <cell r="BB811">
            <v>1</v>
          </cell>
          <cell r="BC811">
            <v>1</v>
          </cell>
          <cell r="BS811">
            <v>1</v>
          </cell>
          <cell r="BZ811">
            <v>70</v>
          </cell>
          <cell r="CA811">
            <v>10</v>
          </cell>
          <cell r="CS811">
            <v>0.06</v>
          </cell>
          <cell r="DD811" t="str">
            <v/>
          </cell>
          <cell r="DE811" t="str">
            <v/>
          </cell>
          <cell r="DF811" t="str">
            <v/>
          </cell>
          <cell r="DG811" t="str">
            <v/>
          </cell>
          <cell r="DI811" t="str">
            <v/>
          </cell>
        </row>
        <row r="812">
          <cell r="F812" t="str">
            <v>1.16-3201-2-3/1</v>
          </cell>
          <cell r="G812" t="str">
            <v>Укрепление расшатавшихся санитарно-технических приборов, писсуаров</v>
          </cell>
          <cell r="H812" t="str">
            <v>100 шт.</v>
          </cell>
          <cell r="I812">
            <v>0.18</v>
          </cell>
          <cell r="P812">
            <v>180.24</v>
          </cell>
          <cell r="Q812">
            <v>5.5</v>
          </cell>
          <cell r="R812">
            <v>0.01</v>
          </cell>
          <cell r="S812">
            <v>5614.73</v>
          </cell>
          <cell r="U812">
            <v>20.246400000000001</v>
          </cell>
          <cell r="X812">
            <v>3930.31</v>
          </cell>
          <cell r="Y812">
            <v>561.47</v>
          </cell>
          <cell r="AE812">
            <v>0.06</v>
          </cell>
          <cell r="AF812">
            <v>31192.95</v>
          </cell>
          <cell r="AL812">
            <v>1001.33</v>
          </cell>
          <cell r="AM812">
            <v>30.57</v>
          </cell>
          <cell r="AN812">
            <v>0.06</v>
          </cell>
          <cell r="AO812">
            <v>31192.95</v>
          </cell>
          <cell r="AQ812">
            <v>112.48</v>
          </cell>
          <cell r="AT812">
            <v>70</v>
          </cell>
          <cell r="AU812">
            <v>10</v>
          </cell>
          <cell r="AV812">
            <v>1</v>
          </cell>
          <cell r="AW812">
            <v>1</v>
          </cell>
          <cell r="BA812">
            <v>1</v>
          </cell>
          <cell r="BB812">
            <v>1</v>
          </cell>
          <cell r="BC812">
            <v>1</v>
          </cell>
          <cell r="BS812">
            <v>1</v>
          </cell>
          <cell r="BZ812">
            <v>70</v>
          </cell>
          <cell r="CA812">
            <v>10</v>
          </cell>
          <cell r="CS812">
            <v>0.06</v>
          </cell>
          <cell r="DD812" t="str">
            <v/>
          </cell>
          <cell r="DE812" t="str">
            <v/>
          </cell>
          <cell r="DF812" t="str">
            <v/>
          </cell>
          <cell r="DG812" t="str">
            <v/>
          </cell>
          <cell r="DI812" t="str">
            <v/>
          </cell>
        </row>
        <row r="813">
          <cell r="F813" t="str">
            <v>1.16-2203-1-1/1</v>
          </cell>
          <cell r="G813" t="str">
            <v>Прочистка сифонов ( трапов)</v>
          </cell>
          <cell r="H813" t="str">
            <v>100 шт.</v>
          </cell>
          <cell r="I813">
            <v>1.1599999999999999</v>
          </cell>
          <cell r="P813">
            <v>7094.33</v>
          </cell>
          <cell r="S813">
            <v>108165.5</v>
          </cell>
          <cell r="U813">
            <v>390.03839999999997</v>
          </cell>
          <cell r="X813">
            <v>75715.850000000006</v>
          </cell>
          <cell r="Y813">
            <v>10816.55</v>
          </cell>
          <cell r="AE813">
            <v>0</v>
          </cell>
          <cell r="AF813">
            <v>93246.12</v>
          </cell>
          <cell r="AL813">
            <v>509.65</v>
          </cell>
          <cell r="AO813">
            <v>7770.51</v>
          </cell>
          <cell r="AQ813">
            <v>28.02</v>
          </cell>
          <cell r="AT813">
            <v>70</v>
          </cell>
          <cell r="AU813">
            <v>10</v>
          </cell>
          <cell r="AV813">
            <v>1</v>
          </cell>
          <cell r="AW813">
            <v>1</v>
          </cell>
          <cell r="BA813">
            <v>1</v>
          </cell>
          <cell r="BC813">
            <v>1</v>
          </cell>
          <cell r="BZ813">
            <v>70</v>
          </cell>
          <cell r="CA813">
            <v>10</v>
          </cell>
          <cell r="CS813">
            <v>0</v>
          </cell>
          <cell r="DD813" t="str">
            <v>)*12</v>
          </cell>
          <cell r="DG813" t="str">
            <v>)*12</v>
          </cell>
          <cell r="DI813" t="str">
            <v>)*12</v>
          </cell>
        </row>
        <row r="814">
          <cell r="F814" t="str">
            <v>1.16-3101-3-1/1</v>
          </cell>
          <cell r="G814" t="str">
            <v>Прочистка канализационной сети внутренней</v>
          </cell>
          <cell r="H814" t="str">
            <v>100 м</v>
          </cell>
          <cell r="I814">
            <v>40.159999999999997</v>
          </cell>
          <cell r="P814">
            <v>159513.10999999999</v>
          </cell>
          <cell r="S814">
            <v>623129.79</v>
          </cell>
          <cell r="U814">
            <v>2372.6527999999998</v>
          </cell>
          <cell r="X814">
            <v>436190.85</v>
          </cell>
          <cell r="Y814">
            <v>62312.98</v>
          </cell>
          <cell r="AE814">
            <v>0</v>
          </cell>
          <cell r="AF814">
            <v>15516.18</v>
          </cell>
          <cell r="AL814">
            <v>1985.97</v>
          </cell>
          <cell r="AO814">
            <v>7758.09</v>
          </cell>
          <cell r="AQ814">
            <v>29.54</v>
          </cell>
          <cell r="AT814">
            <v>70</v>
          </cell>
          <cell r="AU814">
            <v>10</v>
          </cell>
          <cell r="AV814">
            <v>1</v>
          </cell>
          <cell r="AW814">
            <v>1</v>
          </cell>
          <cell r="BA814">
            <v>1</v>
          </cell>
          <cell r="BC814">
            <v>1</v>
          </cell>
          <cell r="BZ814">
            <v>70</v>
          </cell>
          <cell r="CA814">
            <v>10</v>
          </cell>
          <cell r="CS814">
            <v>0</v>
          </cell>
          <cell r="DD814" t="str">
            <v>)*2</v>
          </cell>
          <cell r="DG814" t="str">
            <v>)*2</v>
          </cell>
          <cell r="DI814" t="str">
            <v>)*2</v>
          </cell>
        </row>
        <row r="815">
          <cell r="F815" t="str">
            <v>1.16-2203-1-1/1</v>
          </cell>
          <cell r="G815" t="str">
            <v>Прочистка сифонов (умывальники, раковины,  писсуары, душевые кабины, поддоны)</v>
          </cell>
          <cell r="H815" t="str">
            <v>100 шт.</v>
          </cell>
          <cell r="I815">
            <v>3.98</v>
          </cell>
          <cell r="P815">
            <v>24340.880000000001</v>
          </cell>
          <cell r="S815">
            <v>371119.56</v>
          </cell>
          <cell r="U815">
            <v>1338.2352000000001</v>
          </cell>
          <cell r="X815">
            <v>259783.69</v>
          </cell>
          <cell r="Y815">
            <v>37111.96</v>
          </cell>
          <cell r="AE815">
            <v>0</v>
          </cell>
          <cell r="AF815">
            <v>93246.12</v>
          </cell>
          <cell r="AL815">
            <v>509.65</v>
          </cell>
          <cell r="AO815">
            <v>7770.51</v>
          </cell>
          <cell r="AQ815">
            <v>28.02</v>
          </cell>
          <cell r="AT815">
            <v>70</v>
          </cell>
          <cell r="AU815">
            <v>10</v>
          </cell>
          <cell r="AV815">
            <v>1</v>
          </cell>
          <cell r="AW815">
            <v>1</v>
          </cell>
          <cell r="BA815">
            <v>1</v>
          </cell>
          <cell r="BC815">
            <v>1</v>
          </cell>
          <cell r="BZ815">
            <v>70</v>
          </cell>
          <cell r="CA815">
            <v>10</v>
          </cell>
          <cell r="CS815">
            <v>0</v>
          </cell>
          <cell r="DD815" t="str">
            <v>)*12</v>
          </cell>
          <cell r="DG815" t="str">
            <v>)*12</v>
          </cell>
          <cell r="DI815" t="str">
            <v>)*12</v>
          </cell>
        </row>
        <row r="817">
          <cell r="G817" t="str">
            <v>Система водоотведения</v>
          </cell>
        </row>
        <row r="847">
          <cell r="G847" t="str">
            <v>Система электроснабжения</v>
          </cell>
        </row>
        <row r="851">
          <cell r="F851" t="str">
            <v>1.21-2203-18-2/1</v>
          </cell>
          <cell r="G851" t="str">
            <v>Техническое обслуживание главного распределительного силового щита типа ГРЩ, ГРЩС с количеством вводов 2</v>
          </cell>
          <cell r="H851" t="str">
            <v>шт.</v>
          </cell>
          <cell r="I851">
            <v>11</v>
          </cell>
          <cell r="P851">
            <v>12.98</v>
          </cell>
          <cell r="Q851">
            <v>1563.98</v>
          </cell>
          <cell r="R851">
            <v>1020.8</v>
          </cell>
          <cell r="S851">
            <v>10825.32</v>
          </cell>
          <cell r="U851">
            <v>36.96</v>
          </cell>
          <cell r="X851">
            <v>7577.72</v>
          </cell>
          <cell r="Y851">
            <v>1082.53</v>
          </cell>
          <cell r="AE851">
            <v>92.8</v>
          </cell>
          <cell r="AF851">
            <v>984.12</v>
          </cell>
          <cell r="AL851">
            <v>0.59</v>
          </cell>
          <cell r="AM851">
            <v>71.09</v>
          </cell>
          <cell r="AN851">
            <v>46.4</v>
          </cell>
          <cell r="AO851">
            <v>492.06</v>
          </cell>
          <cell r="AQ851">
            <v>1.68</v>
          </cell>
          <cell r="AT851">
            <v>70</v>
          </cell>
          <cell r="AU851">
            <v>10</v>
          </cell>
          <cell r="AV851">
            <v>1</v>
          </cell>
          <cell r="AW851">
            <v>1</v>
          </cell>
          <cell r="BA851">
            <v>1</v>
          </cell>
          <cell r="BB851">
            <v>1</v>
          </cell>
          <cell r="BC851">
            <v>1</v>
          </cell>
          <cell r="BS851">
            <v>1</v>
          </cell>
          <cell r="BZ851">
            <v>70</v>
          </cell>
          <cell r="CA851">
            <v>10</v>
          </cell>
          <cell r="CS851">
            <v>92.8</v>
          </cell>
          <cell r="DD851" t="str">
            <v>)*2</v>
          </cell>
          <cell r="DE851" t="str">
            <v>)*2</v>
          </cell>
          <cell r="DF851" t="str">
            <v>)*2</v>
          </cell>
          <cell r="DG851" t="str">
            <v>)*2</v>
          </cell>
          <cell r="DI851" t="str">
            <v>)*2</v>
          </cell>
        </row>
        <row r="852">
          <cell r="F852" t="str">
            <v>1.21-2201-3-2/1</v>
          </cell>
          <cell r="G852" t="str">
            <v>Технический осмотр силового распределительного пункта с вводным рубильником и предохранителями, число групп 6</v>
          </cell>
          <cell r="H852" t="str">
            <v>шт.</v>
          </cell>
          <cell r="I852">
            <v>11</v>
          </cell>
          <cell r="S852">
            <v>9290.6</v>
          </cell>
          <cell r="U852">
            <v>27.5</v>
          </cell>
          <cell r="X852">
            <v>6503.42</v>
          </cell>
          <cell r="Y852">
            <v>929.06</v>
          </cell>
          <cell r="AE852">
            <v>0</v>
          </cell>
          <cell r="AF852">
            <v>844.6</v>
          </cell>
          <cell r="AO852">
            <v>84.46</v>
          </cell>
          <cell r="AQ852">
            <v>0.25</v>
          </cell>
          <cell r="AT852">
            <v>70</v>
          </cell>
          <cell r="AU852">
            <v>10</v>
          </cell>
          <cell r="AV852">
            <v>1</v>
          </cell>
          <cell r="BA852">
            <v>1</v>
          </cell>
          <cell r="BZ852">
            <v>70</v>
          </cell>
          <cell r="CA852">
            <v>10</v>
          </cell>
          <cell r="CS852">
            <v>0</v>
          </cell>
          <cell r="DG852" t="str">
            <v>)*10</v>
          </cell>
          <cell r="DI852" t="str">
            <v>)*10</v>
          </cell>
        </row>
        <row r="853">
          <cell r="F853" t="str">
            <v>1.21-2203-2-5/1</v>
          </cell>
          <cell r="G853" t="str">
            <v>Техническое обслуживание силового распределительного пункта с установочными автоматами, число групп 12</v>
          </cell>
          <cell r="H853" t="str">
            <v>шт.</v>
          </cell>
          <cell r="I853">
            <v>20</v>
          </cell>
          <cell r="P853">
            <v>5616.4</v>
          </cell>
          <cell r="S853">
            <v>324345.59999999998</v>
          </cell>
          <cell r="U853">
            <v>960</v>
          </cell>
          <cell r="X853">
            <v>227041.92000000001</v>
          </cell>
          <cell r="Y853">
            <v>32434.560000000001</v>
          </cell>
          <cell r="AE853">
            <v>0</v>
          </cell>
          <cell r="AF853">
            <v>16217.28</v>
          </cell>
          <cell r="AL853">
            <v>140.41</v>
          </cell>
          <cell r="AO853">
            <v>8108.64</v>
          </cell>
          <cell r="AQ853">
            <v>24</v>
          </cell>
          <cell r="AT853">
            <v>70</v>
          </cell>
          <cell r="AU853">
            <v>10</v>
          </cell>
          <cell r="AV853">
            <v>1</v>
          </cell>
          <cell r="AW853">
            <v>1</v>
          </cell>
          <cell r="BA853">
            <v>1</v>
          </cell>
          <cell r="BC853">
            <v>1</v>
          </cell>
          <cell r="BZ853">
            <v>70</v>
          </cell>
          <cell r="CA853">
            <v>10</v>
          </cell>
          <cell r="CS853">
            <v>0</v>
          </cell>
          <cell r="DD853" t="str">
            <v>)*2</v>
          </cell>
          <cell r="DG853" t="str">
            <v>)*2</v>
          </cell>
          <cell r="DI853" t="str">
            <v>)*2</v>
          </cell>
        </row>
        <row r="854">
          <cell r="F854" t="str">
            <v>1.21-2201-2-5/1</v>
          </cell>
          <cell r="G854" t="str">
            <v>Технический осмотр силового распределительного пункта с установочными автоматами, число групп 12</v>
          </cell>
          <cell r="H854" t="str">
            <v>шт.</v>
          </cell>
          <cell r="I854">
            <v>20</v>
          </cell>
          <cell r="P854">
            <v>124</v>
          </cell>
          <cell r="S854">
            <v>54058</v>
          </cell>
          <cell r="U854">
            <v>160</v>
          </cell>
          <cell r="X854">
            <v>37840.6</v>
          </cell>
          <cell r="Y854">
            <v>5405.8</v>
          </cell>
          <cell r="AE854">
            <v>0</v>
          </cell>
          <cell r="AF854">
            <v>2702.9</v>
          </cell>
          <cell r="AL854">
            <v>0.62</v>
          </cell>
          <cell r="AO854">
            <v>270.29000000000002</v>
          </cell>
          <cell r="AQ854">
            <v>0.8</v>
          </cell>
          <cell r="AT854">
            <v>70</v>
          </cell>
          <cell r="AU854">
            <v>10</v>
          </cell>
          <cell r="AV854">
            <v>1</v>
          </cell>
          <cell r="AW854">
            <v>1</v>
          </cell>
          <cell r="BA854">
            <v>1</v>
          </cell>
          <cell r="BC854">
            <v>1</v>
          </cell>
          <cell r="BZ854">
            <v>70</v>
          </cell>
          <cell r="CA854">
            <v>10</v>
          </cell>
          <cell r="CS854">
            <v>0</v>
          </cell>
          <cell r="DD854" t="str">
            <v>)*10</v>
          </cell>
          <cell r="DG854" t="str">
            <v>)*10</v>
          </cell>
          <cell r="DI854" t="str">
            <v>)*10</v>
          </cell>
        </row>
        <row r="855">
          <cell r="F855" t="str">
            <v>1.21-2203-2-4/1</v>
          </cell>
          <cell r="G855" t="str">
            <v>Техническое обслуживание силового распределительного пункта с установочными автоматами, число групп 10</v>
          </cell>
          <cell r="H855" t="str">
            <v>шт.</v>
          </cell>
          <cell r="I855">
            <v>18</v>
          </cell>
          <cell r="P855">
            <v>3782.52</v>
          </cell>
          <cell r="S855">
            <v>218933.28</v>
          </cell>
          <cell r="U855">
            <v>648</v>
          </cell>
          <cell r="X855">
            <v>153253.29999999999</v>
          </cell>
          <cell r="Y855">
            <v>21893.33</v>
          </cell>
          <cell r="AE855">
            <v>0</v>
          </cell>
          <cell r="AF855">
            <v>12162.96</v>
          </cell>
          <cell r="AL855">
            <v>105.07</v>
          </cell>
          <cell r="AO855">
            <v>6081.48</v>
          </cell>
          <cell r="AQ855">
            <v>18</v>
          </cell>
          <cell r="AT855">
            <v>70</v>
          </cell>
          <cell r="AU855">
            <v>10</v>
          </cell>
          <cell r="AV855">
            <v>1</v>
          </cell>
          <cell r="AW855">
            <v>1</v>
          </cell>
          <cell r="BA855">
            <v>1</v>
          </cell>
          <cell r="BC855">
            <v>1</v>
          </cell>
          <cell r="BZ855">
            <v>70</v>
          </cell>
          <cell r="CA855">
            <v>10</v>
          </cell>
          <cell r="CS855">
            <v>0</v>
          </cell>
          <cell r="DD855" t="str">
            <v>)*2</v>
          </cell>
          <cell r="DG855" t="str">
            <v>)*2</v>
          </cell>
          <cell r="DI855" t="str">
            <v>)*2</v>
          </cell>
        </row>
        <row r="856">
          <cell r="F856" t="str">
            <v>1.21-2201-2-4/1</v>
          </cell>
          <cell r="G856" t="str">
            <v>Технический осмотр силового распределительного пункта с установочными автоматами, число групп 10</v>
          </cell>
          <cell r="H856" t="str">
            <v>шт.</v>
          </cell>
          <cell r="I856">
            <v>18</v>
          </cell>
          <cell r="P856">
            <v>111.6</v>
          </cell>
          <cell r="S856">
            <v>36489.599999999999</v>
          </cell>
          <cell r="U856">
            <v>108</v>
          </cell>
          <cell r="X856">
            <v>25542.720000000001</v>
          </cell>
          <cell r="Y856">
            <v>3648.96</v>
          </cell>
          <cell r="AE856">
            <v>0</v>
          </cell>
          <cell r="AF856">
            <v>2027.2</v>
          </cell>
          <cell r="AL856">
            <v>0.62</v>
          </cell>
          <cell r="AO856">
            <v>202.72</v>
          </cell>
          <cell r="AQ856">
            <v>0.6</v>
          </cell>
          <cell r="AT856">
            <v>70</v>
          </cell>
          <cell r="AU856">
            <v>10</v>
          </cell>
          <cell r="AV856">
            <v>1</v>
          </cell>
          <cell r="AW856">
            <v>1</v>
          </cell>
          <cell r="BA856">
            <v>1</v>
          </cell>
          <cell r="BC856">
            <v>1</v>
          </cell>
          <cell r="BZ856">
            <v>70</v>
          </cell>
          <cell r="CA856">
            <v>10</v>
          </cell>
          <cell r="CS856">
            <v>0</v>
          </cell>
          <cell r="DD856" t="str">
            <v>)*10</v>
          </cell>
          <cell r="DG856" t="str">
            <v>)*10</v>
          </cell>
          <cell r="DI856" t="str">
            <v>)*10</v>
          </cell>
        </row>
        <row r="857">
          <cell r="F857" t="str">
            <v>1.21-2203-14-2/1</v>
          </cell>
          <cell r="G857" t="str">
            <v>Техническое обслуживание шкафа учета электроэнергии, с количеством счетчиков 2</v>
          </cell>
          <cell r="H857" t="str">
            <v>шт.</v>
          </cell>
          <cell r="I857">
            <v>14</v>
          </cell>
          <cell r="P857">
            <v>2.52</v>
          </cell>
          <cell r="Q857">
            <v>575.12</v>
          </cell>
          <cell r="R857">
            <v>375.2</v>
          </cell>
          <cell r="S857">
            <v>3677.8</v>
          </cell>
          <cell r="U857">
            <v>12.6</v>
          </cell>
          <cell r="X857">
            <v>2574.46</v>
          </cell>
          <cell r="Y857">
            <v>367.78</v>
          </cell>
          <cell r="AE857">
            <v>26.8</v>
          </cell>
          <cell r="AF857">
            <v>262.7</v>
          </cell>
          <cell r="AL857">
            <v>0.09</v>
          </cell>
          <cell r="AM857">
            <v>20.54</v>
          </cell>
          <cell r="AN857">
            <v>13.4</v>
          </cell>
          <cell r="AO857">
            <v>131.35</v>
          </cell>
          <cell r="AQ857">
            <v>0.45</v>
          </cell>
          <cell r="AT857">
            <v>70</v>
          </cell>
          <cell r="AU857">
            <v>10</v>
          </cell>
          <cell r="AV857">
            <v>1</v>
          </cell>
          <cell r="AW857">
            <v>1</v>
          </cell>
          <cell r="BA857">
            <v>1</v>
          </cell>
          <cell r="BB857">
            <v>1</v>
          </cell>
          <cell r="BC857">
            <v>1</v>
          </cell>
          <cell r="BS857">
            <v>1</v>
          </cell>
          <cell r="BZ857">
            <v>70</v>
          </cell>
          <cell r="CA857">
            <v>10</v>
          </cell>
          <cell r="CS857">
            <v>26.8</v>
          </cell>
          <cell r="DD857" t="str">
            <v>)*2</v>
          </cell>
          <cell r="DE857" t="str">
            <v>)*2</v>
          </cell>
          <cell r="DF857" t="str">
            <v>)*2</v>
          </cell>
          <cell r="DG857" t="str">
            <v>)*2</v>
          </cell>
          <cell r="DI857" t="str">
            <v>)*2</v>
          </cell>
        </row>
        <row r="858">
          <cell r="G858" t="str">
            <v>Техническое обслуживание силовых сетей, проложенных в коробах, провод сечением 3х1,5-6 мм2 (20%) общее кол-во 133 770 м.п.</v>
          </cell>
          <cell r="H858" t="str">
            <v>100 м</v>
          </cell>
          <cell r="I858">
            <v>267.54000000000002</v>
          </cell>
          <cell r="P858">
            <v>5075.2299999999996</v>
          </cell>
          <cell r="S858">
            <v>193959.44</v>
          </cell>
          <cell r="U858">
            <v>662.21500800000013</v>
          </cell>
          <cell r="X858">
            <v>135771.60999999999</v>
          </cell>
          <cell r="Y858">
            <v>19395.939999999999</v>
          </cell>
          <cell r="AE858">
            <v>0</v>
          </cell>
          <cell r="AF858">
            <v>724.97360000000003</v>
          </cell>
          <cell r="AL858">
            <v>18.97</v>
          </cell>
          <cell r="AO858">
            <v>697.09</v>
          </cell>
          <cell r="AQ858">
            <v>2.38</v>
          </cell>
          <cell r="AT858">
            <v>70</v>
          </cell>
          <cell r="AU858">
            <v>10</v>
          </cell>
          <cell r="AV858">
            <v>1</v>
          </cell>
          <cell r="AW858">
            <v>1</v>
          </cell>
          <cell r="BA858">
            <v>1</v>
          </cell>
          <cell r="BC858">
            <v>1</v>
          </cell>
          <cell r="BZ858">
            <v>70</v>
          </cell>
          <cell r="CA858">
            <v>10</v>
          </cell>
          <cell r="CS858">
            <v>0</v>
          </cell>
          <cell r="DD858" t="str">
            <v/>
          </cell>
          <cell r="DG858" t="str">
            <v>)*1,04</v>
          </cell>
          <cell r="DI858" t="str">
            <v>)*1,04</v>
          </cell>
        </row>
        <row r="859">
          <cell r="G859" t="str">
            <v>Технический осмотр силовых сетей, проложенных в коробах, провод сечением 3х1,5-6 мм2 (20%) общее кол-во 133 770 м.п.</v>
          </cell>
          <cell r="H859" t="str">
            <v>100 м</v>
          </cell>
          <cell r="I859">
            <v>267.54000000000002</v>
          </cell>
          <cell r="S859">
            <v>60509.2</v>
          </cell>
          <cell r="U859">
            <v>244.85260800000003</v>
          </cell>
          <cell r="X859">
            <v>42356.44</v>
          </cell>
          <cell r="Y859">
            <v>6050.92</v>
          </cell>
          <cell r="AE859">
            <v>0</v>
          </cell>
          <cell r="AF859">
            <v>226.1688</v>
          </cell>
          <cell r="AO859">
            <v>19.77</v>
          </cell>
          <cell r="AQ859">
            <v>0.08</v>
          </cell>
          <cell r="AT859">
            <v>70</v>
          </cell>
          <cell r="AU859">
            <v>10</v>
          </cell>
          <cell r="AV859">
            <v>1</v>
          </cell>
          <cell r="BA859">
            <v>1</v>
          </cell>
          <cell r="BZ859">
            <v>70</v>
          </cell>
          <cell r="CA859">
            <v>10</v>
          </cell>
          <cell r="CS859">
            <v>0</v>
          </cell>
          <cell r="DG859" t="str">
            <v>)*11)*1,04</v>
          </cell>
          <cell r="DI859" t="str">
            <v>)*11)*1,04</v>
          </cell>
        </row>
        <row r="860">
          <cell r="G860" t="str">
            <v>Техническое обслуживание осветительных сетей, проложенных в стальных трубах, провод сечением 3х1,5-4 мм2 (20%) общее количество 66 885  м.п.</v>
          </cell>
          <cell r="H860" t="str">
            <v>100 м</v>
          </cell>
          <cell r="I860">
            <v>133.77000000000001</v>
          </cell>
          <cell r="P860">
            <v>2537.62</v>
          </cell>
          <cell r="S860">
            <v>132022.85999999999</v>
          </cell>
          <cell r="U860">
            <v>450.75139200000007</v>
          </cell>
          <cell r="X860">
            <v>92416</v>
          </cell>
          <cell r="Y860">
            <v>13202.29</v>
          </cell>
          <cell r="AE860">
            <v>0</v>
          </cell>
          <cell r="AF860">
            <v>986.93920000000003</v>
          </cell>
          <cell r="AL860">
            <v>18.97</v>
          </cell>
          <cell r="AO860">
            <v>948.98</v>
          </cell>
          <cell r="AQ860">
            <v>3.24</v>
          </cell>
          <cell r="AT860">
            <v>70</v>
          </cell>
          <cell r="AU860">
            <v>10</v>
          </cell>
          <cell r="AV860">
            <v>1</v>
          </cell>
          <cell r="AW860">
            <v>1</v>
          </cell>
          <cell r="BA860">
            <v>1</v>
          </cell>
          <cell r="BC860">
            <v>1</v>
          </cell>
          <cell r="BZ860">
            <v>70</v>
          </cell>
          <cell r="CA860">
            <v>10</v>
          </cell>
          <cell r="CS860">
            <v>0</v>
          </cell>
          <cell r="DD860" t="str">
            <v/>
          </cell>
          <cell r="DG860" t="str">
            <v>)*1,04</v>
          </cell>
          <cell r="DI860" t="str">
            <v>)*1,04</v>
          </cell>
        </row>
        <row r="861">
          <cell r="G861" t="str">
            <v>Осмотр осветительных сетей, проложенных в стальных трубах, провод сечением 3х1,5-4 мм2 (20%) общее количество 66 885 м.п.</v>
          </cell>
          <cell r="H861" t="str">
            <v>100 м</v>
          </cell>
          <cell r="I861">
            <v>133.77000000000001</v>
          </cell>
          <cell r="S861">
            <v>44823.33</v>
          </cell>
          <cell r="U861">
            <v>153.03288000000003</v>
          </cell>
          <cell r="X861">
            <v>31376.33</v>
          </cell>
          <cell r="Y861">
            <v>4482.33</v>
          </cell>
          <cell r="AE861">
            <v>0</v>
          </cell>
          <cell r="AF861">
            <v>335.07760000000002</v>
          </cell>
          <cell r="AO861">
            <v>29.29</v>
          </cell>
          <cell r="AQ861">
            <v>0.1</v>
          </cell>
          <cell r="AT861">
            <v>70</v>
          </cell>
          <cell r="AU861">
            <v>10</v>
          </cell>
          <cell r="AV861">
            <v>1</v>
          </cell>
          <cell r="BA861">
            <v>1</v>
          </cell>
          <cell r="BZ861">
            <v>70</v>
          </cell>
          <cell r="CA861">
            <v>10</v>
          </cell>
          <cell r="CS861">
            <v>0</v>
          </cell>
          <cell r="DG861" t="str">
            <v>)*11)*1,04</v>
          </cell>
          <cell r="DI861" t="str">
            <v>)*11)*1,04</v>
          </cell>
        </row>
        <row r="862">
          <cell r="G862" t="str">
            <v>Техническое обслуживание электроосветительной арматуры с одной лампой накаливания (светильники)</v>
          </cell>
          <cell r="H862" t="str">
            <v>10 шт.</v>
          </cell>
          <cell r="I862">
            <v>525</v>
          </cell>
          <cell r="P862">
            <v>4011</v>
          </cell>
          <cell r="S862">
            <v>454250.16</v>
          </cell>
          <cell r="U862">
            <v>1638</v>
          </cell>
          <cell r="X862">
            <v>317975.11</v>
          </cell>
          <cell r="Y862">
            <v>45425.02</v>
          </cell>
          <cell r="AE862">
            <v>0</v>
          </cell>
          <cell r="AF862">
            <v>865.23839999999996</v>
          </cell>
          <cell r="AL862">
            <v>7.64</v>
          </cell>
          <cell r="AO862">
            <v>831.96</v>
          </cell>
          <cell r="AQ862">
            <v>3</v>
          </cell>
          <cell r="AT862">
            <v>70</v>
          </cell>
          <cell r="AU862">
            <v>10</v>
          </cell>
          <cell r="AV862">
            <v>1</v>
          </cell>
          <cell r="AW862">
            <v>1</v>
          </cell>
          <cell r="BA862">
            <v>1</v>
          </cell>
          <cell r="BC862">
            <v>1</v>
          </cell>
          <cell r="BZ862">
            <v>70</v>
          </cell>
          <cell r="CA862">
            <v>10</v>
          </cell>
          <cell r="CS862">
            <v>0</v>
          </cell>
          <cell r="DD862" t="str">
            <v/>
          </cell>
          <cell r="DG862" t="str">
            <v>)*1,04</v>
          </cell>
          <cell r="DI862" t="str">
            <v>)*1,04</v>
          </cell>
        </row>
        <row r="863">
          <cell r="G863" t="str">
            <v>Осмотр электроосветительной арматуры с одной лампой накаливания (20%) (светильники) общее количество 5250 шт</v>
          </cell>
          <cell r="H863" t="str">
            <v>10 шт.</v>
          </cell>
          <cell r="I863">
            <v>105</v>
          </cell>
          <cell r="P863">
            <v>207.9</v>
          </cell>
          <cell r="S863">
            <v>333116.78000000003</v>
          </cell>
          <cell r="U863">
            <v>1201.2</v>
          </cell>
          <cell r="X863">
            <v>233181.75</v>
          </cell>
          <cell r="Y863">
            <v>33311.68</v>
          </cell>
          <cell r="AE863">
            <v>0</v>
          </cell>
          <cell r="AF863">
            <v>3172.5408000000002</v>
          </cell>
          <cell r="AL863">
            <v>0.18</v>
          </cell>
          <cell r="AO863">
            <v>277.32</v>
          </cell>
          <cell r="AQ863">
            <v>1</v>
          </cell>
          <cell r="AT863">
            <v>70</v>
          </cell>
          <cell r="AU863">
            <v>10</v>
          </cell>
          <cell r="AV863">
            <v>1</v>
          </cell>
          <cell r="AW863">
            <v>1</v>
          </cell>
          <cell r="BA863">
            <v>1</v>
          </cell>
          <cell r="BC863">
            <v>1</v>
          </cell>
          <cell r="BZ863">
            <v>70</v>
          </cell>
          <cell r="CA863">
            <v>10</v>
          </cell>
          <cell r="CS863">
            <v>0</v>
          </cell>
          <cell r="DD863" t="str">
            <v>)*11</v>
          </cell>
          <cell r="DG863" t="str">
            <v>)*11)*1,04</v>
          </cell>
          <cell r="DI863" t="str">
            <v>)*11)*1,04</v>
          </cell>
        </row>
        <row r="864">
          <cell r="F864" t="str">
            <v>1.21-2203-1-2/1</v>
          </cell>
          <cell r="G864" t="str">
            <v>Техническое обслуживание распределительных коробок (щитков), с автоматами</v>
          </cell>
          <cell r="H864" t="str">
            <v>шт.</v>
          </cell>
          <cell r="I864">
            <v>190</v>
          </cell>
          <cell r="P864">
            <v>6623.4</v>
          </cell>
          <cell r="S864">
            <v>385160.4</v>
          </cell>
          <cell r="U864">
            <v>1140</v>
          </cell>
          <cell r="X864">
            <v>269612.28000000003</v>
          </cell>
          <cell r="Y864">
            <v>38516.04</v>
          </cell>
          <cell r="AE864">
            <v>0</v>
          </cell>
          <cell r="AF864">
            <v>2027.16</v>
          </cell>
          <cell r="AL864">
            <v>17.43</v>
          </cell>
          <cell r="AO864">
            <v>1013.58</v>
          </cell>
          <cell r="AQ864">
            <v>3</v>
          </cell>
          <cell r="AT864">
            <v>70</v>
          </cell>
          <cell r="AU864">
            <v>10</v>
          </cell>
          <cell r="AV864">
            <v>1</v>
          </cell>
          <cell r="AW864">
            <v>1</v>
          </cell>
          <cell r="BA864">
            <v>1</v>
          </cell>
          <cell r="BC864">
            <v>1</v>
          </cell>
          <cell r="BZ864">
            <v>70</v>
          </cell>
          <cell r="CA864">
            <v>10</v>
          </cell>
          <cell r="CS864">
            <v>0</v>
          </cell>
          <cell r="DD864" t="str">
            <v>)*2</v>
          </cell>
          <cell r="DG864" t="str">
            <v>)*2</v>
          </cell>
          <cell r="DI864" t="str">
            <v>)*2</v>
          </cell>
        </row>
        <row r="865">
          <cell r="F865" t="str">
            <v>1.21-2201-1-2/1</v>
          </cell>
          <cell r="G865" t="str">
            <v>Технический осмотр распределительных коробок (щитков), с автоматами</v>
          </cell>
          <cell r="H865" t="str">
            <v>шт.</v>
          </cell>
          <cell r="I865">
            <v>190</v>
          </cell>
          <cell r="P865">
            <v>285</v>
          </cell>
          <cell r="S865">
            <v>64201</v>
          </cell>
          <cell r="U865">
            <v>190</v>
          </cell>
          <cell r="X865">
            <v>44940.7</v>
          </cell>
          <cell r="Y865">
            <v>6420.1</v>
          </cell>
          <cell r="AE865">
            <v>0</v>
          </cell>
          <cell r="AF865">
            <v>337.9</v>
          </cell>
          <cell r="AL865">
            <v>0.15</v>
          </cell>
          <cell r="AO865">
            <v>33.79</v>
          </cell>
          <cell r="AQ865">
            <v>0.1</v>
          </cell>
          <cell r="AT865">
            <v>70</v>
          </cell>
          <cell r="AU865">
            <v>10</v>
          </cell>
          <cell r="AV865">
            <v>1</v>
          </cell>
          <cell r="AW865">
            <v>1</v>
          </cell>
          <cell r="BA865">
            <v>1</v>
          </cell>
          <cell r="BC865">
            <v>1</v>
          </cell>
          <cell r="BZ865">
            <v>70</v>
          </cell>
          <cell r="CA865">
            <v>10</v>
          </cell>
          <cell r="CS865">
            <v>0</v>
          </cell>
          <cell r="DD865" t="str">
            <v>)*10</v>
          </cell>
          <cell r="DG865" t="str">
            <v>)*10</v>
          </cell>
          <cell r="DI865" t="str">
            <v>)*10</v>
          </cell>
        </row>
        <row r="866">
          <cell r="F866" t="str">
            <v>1.20-2203-1-5/1</v>
          </cell>
          <cell r="G866" t="str">
            <v>Техническое обслуживание щита осветительного группового с установочными автоматами, число групп 10</v>
          </cell>
          <cell r="H866" t="str">
            <v>шт.</v>
          </cell>
          <cell r="I866">
            <v>54</v>
          </cell>
          <cell r="P866">
            <v>6300.72</v>
          </cell>
          <cell r="S866">
            <v>328399.92</v>
          </cell>
          <cell r="U866">
            <v>972</v>
          </cell>
          <cell r="X866">
            <v>229879.94</v>
          </cell>
          <cell r="Y866">
            <v>32839.99</v>
          </cell>
          <cell r="AE866">
            <v>0</v>
          </cell>
          <cell r="AF866">
            <v>6081.48</v>
          </cell>
          <cell r="AL866">
            <v>58.34</v>
          </cell>
          <cell r="AO866">
            <v>3040.74</v>
          </cell>
          <cell r="AQ866">
            <v>9</v>
          </cell>
          <cell r="AT866">
            <v>70</v>
          </cell>
          <cell r="AU866">
            <v>10</v>
          </cell>
          <cell r="AV866">
            <v>1</v>
          </cell>
          <cell r="AW866">
            <v>1</v>
          </cell>
          <cell r="BA866">
            <v>1</v>
          </cell>
          <cell r="BC866">
            <v>1</v>
          </cell>
          <cell r="BZ866">
            <v>70</v>
          </cell>
          <cell r="CA866">
            <v>10</v>
          </cell>
          <cell r="CS866">
            <v>0</v>
          </cell>
          <cell r="DD866" t="str">
            <v>)*2</v>
          </cell>
          <cell r="DG866" t="str">
            <v>)*2</v>
          </cell>
          <cell r="DI866" t="str">
            <v>)*2</v>
          </cell>
        </row>
        <row r="867">
          <cell r="F867" t="str">
            <v>1.20-2201-1-5/1</v>
          </cell>
          <cell r="G867" t="str">
            <v>Осмотр щита осветительного группового с установочными автоматами, число групп 10</v>
          </cell>
          <cell r="H867" t="str">
            <v>шт.</v>
          </cell>
          <cell r="I867">
            <v>54</v>
          </cell>
          <cell r="P867">
            <v>491.4</v>
          </cell>
          <cell r="S867">
            <v>54734.400000000001</v>
          </cell>
          <cell r="U867">
            <v>162</v>
          </cell>
          <cell r="X867">
            <v>38314.080000000002</v>
          </cell>
          <cell r="Y867">
            <v>5473.44</v>
          </cell>
          <cell r="AE867">
            <v>0</v>
          </cell>
          <cell r="AF867">
            <v>1013.6</v>
          </cell>
          <cell r="AL867">
            <v>0.91</v>
          </cell>
          <cell r="AO867">
            <v>101.36</v>
          </cell>
          <cell r="AQ867">
            <v>0.3</v>
          </cell>
          <cell r="AT867">
            <v>70</v>
          </cell>
          <cell r="AU867">
            <v>10</v>
          </cell>
          <cell r="AV867">
            <v>1</v>
          </cell>
          <cell r="AW867">
            <v>1</v>
          </cell>
          <cell r="BA867">
            <v>1</v>
          </cell>
          <cell r="BC867">
            <v>1</v>
          </cell>
          <cell r="BZ867">
            <v>70</v>
          </cell>
          <cell r="CA867">
            <v>10</v>
          </cell>
          <cell r="CS867">
            <v>0</v>
          </cell>
          <cell r="DD867" t="str">
            <v>)*10</v>
          </cell>
          <cell r="DG867" t="str">
            <v>)*10</v>
          </cell>
          <cell r="DI867" t="str">
            <v>)*10</v>
          </cell>
        </row>
        <row r="868">
          <cell r="G868" t="str">
            <v>Техническое обслуживание светового указателя номера дома (буквы)</v>
          </cell>
          <cell r="H868" t="str">
            <v>10 шт.</v>
          </cell>
          <cell r="I868">
            <v>0.5</v>
          </cell>
          <cell r="P868">
            <v>45.84</v>
          </cell>
          <cell r="S868">
            <v>5191.43</v>
          </cell>
          <cell r="U868">
            <v>18.72</v>
          </cell>
          <cell r="X868">
            <v>3634</v>
          </cell>
          <cell r="Y868">
            <v>519.14</v>
          </cell>
          <cell r="AE868">
            <v>0</v>
          </cell>
          <cell r="AF868">
            <v>10382.8608</v>
          </cell>
          <cell r="AL868">
            <v>7.64</v>
          </cell>
          <cell r="AO868">
            <v>831.96</v>
          </cell>
          <cell r="AQ868">
            <v>3</v>
          </cell>
          <cell r="AT868">
            <v>70</v>
          </cell>
          <cell r="AU868">
            <v>10</v>
          </cell>
          <cell r="AV868">
            <v>1</v>
          </cell>
          <cell r="AW868">
            <v>1</v>
          </cell>
          <cell r="BA868">
            <v>1</v>
          </cell>
          <cell r="BC868">
            <v>1</v>
          </cell>
          <cell r="BZ868">
            <v>70</v>
          </cell>
          <cell r="CA868">
            <v>10</v>
          </cell>
          <cell r="CS868">
            <v>0</v>
          </cell>
          <cell r="DD868" t="str">
            <v>)*12</v>
          </cell>
          <cell r="DG868" t="str">
            <v>)*12)*1,04</v>
          </cell>
          <cell r="DI868" t="str">
            <v>)*12)*1,04</v>
          </cell>
        </row>
        <row r="869">
          <cell r="G869" t="str">
            <v>Техническое обслуживание светового указателя номера дома</v>
          </cell>
          <cell r="H869" t="str">
            <v>10 шт.</v>
          </cell>
          <cell r="I869">
            <v>1.5</v>
          </cell>
          <cell r="P869">
            <v>137.52000000000001</v>
          </cell>
          <cell r="S869">
            <v>15574.29</v>
          </cell>
          <cell r="U869">
            <v>56.16</v>
          </cell>
          <cell r="X869">
            <v>10902</v>
          </cell>
          <cell r="Y869">
            <v>1557.43</v>
          </cell>
          <cell r="AE869">
            <v>0</v>
          </cell>
          <cell r="AF869">
            <v>10382.8608</v>
          </cell>
          <cell r="AL869">
            <v>7.64</v>
          </cell>
          <cell r="AO869">
            <v>831.96</v>
          </cell>
          <cell r="AQ869">
            <v>3</v>
          </cell>
          <cell r="AT869">
            <v>70</v>
          </cell>
          <cell r="AU869">
            <v>10</v>
          </cell>
          <cell r="AV869">
            <v>1</v>
          </cell>
          <cell r="AW869">
            <v>1</v>
          </cell>
          <cell r="BA869">
            <v>1</v>
          </cell>
          <cell r="BC869">
            <v>1</v>
          </cell>
          <cell r="BZ869">
            <v>70</v>
          </cell>
          <cell r="CA869">
            <v>10</v>
          </cell>
          <cell r="CS869">
            <v>0</v>
          </cell>
          <cell r="DD869" t="str">
            <v>)*12</v>
          </cell>
          <cell r="DG869" t="str">
            <v>)*12)*1,04</v>
          </cell>
          <cell r="DI869" t="str">
            <v>)*12)*1,04</v>
          </cell>
        </row>
        <row r="870">
          <cell r="F870" t="str">
            <v>1.21-2301-22-1/1</v>
          </cell>
          <cell r="G870" t="str">
            <v>Осмотр розетки штепсельной силовой с заземляющим контактом, степень защиты IP20, IP21, IP22 - ежемесячный</v>
          </cell>
          <cell r="H870" t="str">
            <v>100 шт.</v>
          </cell>
          <cell r="I870">
            <v>35.25</v>
          </cell>
          <cell r="S870">
            <v>28154.880000000001</v>
          </cell>
          <cell r="U870">
            <v>101.52</v>
          </cell>
          <cell r="X870">
            <v>19708.419999999998</v>
          </cell>
          <cell r="Y870">
            <v>2815.49</v>
          </cell>
          <cell r="AE870">
            <v>0</v>
          </cell>
          <cell r="AF870">
            <v>798.72</v>
          </cell>
          <cell r="AO870">
            <v>66.56</v>
          </cell>
          <cell r="AQ870">
            <v>0.24</v>
          </cell>
          <cell r="AT870">
            <v>70</v>
          </cell>
          <cell r="AU870">
            <v>10</v>
          </cell>
          <cell r="AV870">
            <v>1</v>
          </cell>
          <cell r="BA870">
            <v>1</v>
          </cell>
          <cell r="BZ870">
            <v>70</v>
          </cell>
          <cell r="CA870">
            <v>10</v>
          </cell>
          <cell r="CS870">
            <v>0</v>
          </cell>
          <cell r="DG870" t="str">
            <v>)*12</v>
          </cell>
          <cell r="DI870" t="str">
            <v>)*12</v>
          </cell>
        </row>
        <row r="872">
          <cell r="G872" t="str">
            <v>Автоматические двери и ворота</v>
          </cell>
        </row>
        <row r="876">
          <cell r="F876" t="str">
            <v>1.23-2303-20-2/1</v>
          </cell>
          <cell r="G876" t="str">
            <v>Техническое обслуживание автоматических двухстворчатых дверей</v>
          </cell>
          <cell r="H876" t="str">
            <v>шт.</v>
          </cell>
          <cell r="I876">
            <v>14</v>
          </cell>
          <cell r="P876">
            <v>2038.68</v>
          </cell>
          <cell r="Q876">
            <v>21452.48</v>
          </cell>
          <cell r="R876">
            <v>14001.12</v>
          </cell>
          <cell r="S876">
            <v>114221.8</v>
          </cell>
          <cell r="U876">
            <v>253.11999999999998</v>
          </cell>
          <cell r="X876">
            <v>79955.259999999995</v>
          </cell>
          <cell r="Y876">
            <v>11422.18</v>
          </cell>
          <cell r="AE876">
            <v>1000.08</v>
          </cell>
          <cell r="AF876">
            <v>8158.7</v>
          </cell>
          <cell r="AL876">
            <v>72.81</v>
          </cell>
          <cell r="AM876">
            <v>766.16</v>
          </cell>
          <cell r="AN876">
            <v>500.04</v>
          </cell>
          <cell r="AO876">
            <v>4079.35</v>
          </cell>
          <cell r="AQ876">
            <v>9.0399999999999991</v>
          </cell>
          <cell r="AT876">
            <v>70</v>
          </cell>
          <cell r="AU876">
            <v>10</v>
          </cell>
          <cell r="AV876">
            <v>1</v>
          </cell>
          <cell r="AW876">
            <v>1</v>
          </cell>
          <cell r="BA876">
            <v>1</v>
          </cell>
          <cell r="BB876">
            <v>1</v>
          </cell>
          <cell r="BC876">
            <v>1</v>
          </cell>
          <cell r="BS876">
            <v>1</v>
          </cell>
          <cell r="BZ876">
            <v>70</v>
          </cell>
          <cell r="CA876">
            <v>10</v>
          </cell>
          <cell r="CS876">
            <v>1000.08</v>
          </cell>
          <cell r="DD876" t="str">
            <v>)*2</v>
          </cell>
          <cell r="DE876" t="str">
            <v>)*2</v>
          </cell>
          <cell r="DF876" t="str">
            <v>)*2</v>
          </cell>
          <cell r="DG876" t="str">
            <v>)*2</v>
          </cell>
          <cell r="DI876" t="str">
            <v>)*2</v>
          </cell>
        </row>
        <row r="877">
          <cell r="F877" t="str">
            <v>1.24-2103-20-1/1</v>
          </cell>
          <cell r="G877" t="str">
            <v>Техническое обслуживание распашных ворот с электроприводом</v>
          </cell>
          <cell r="H877" t="str">
            <v>шт.</v>
          </cell>
          <cell r="I877">
            <v>2</v>
          </cell>
          <cell r="P877">
            <v>512.32000000000005</v>
          </cell>
          <cell r="S877">
            <v>21866.32</v>
          </cell>
          <cell r="U877">
            <v>64.72</v>
          </cell>
          <cell r="X877">
            <v>15306.42</v>
          </cell>
          <cell r="Y877">
            <v>2186.63</v>
          </cell>
          <cell r="AE877">
            <v>0</v>
          </cell>
          <cell r="AF877">
            <v>10933.16</v>
          </cell>
          <cell r="AL877">
            <v>128.08000000000001</v>
          </cell>
          <cell r="AO877">
            <v>5466.58</v>
          </cell>
          <cell r="AQ877">
            <v>16.18</v>
          </cell>
          <cell r="AT877">
            <v>70</v>
          </cell>
          <cell r="AU877">
            <v>10</v>
          </cell>
          <cell r="AV877">
            <v>1</v>
          </cell>
          <cell r="AW877">
            <v>1</v>
          </cell>
          <cell r="BA877">
            <v>1</v>
          </cell>
          <cell r="BC877">
            <v>1</v>
          </cell>
          <cell r="BZ877">
            <v>70</v>
          </cell>
          <cell r="CA877">
            <v>10</v>
          </cell>
          <cell r="CS877">
            <v>0</v>
          </cell>
          <cell r="DD877" t="str">
            <v>)*2</v>
          </cell>
          <cell r="DG877" t="str">
            <v>)*2</v>
          </cell>
          <cell r="DI877" t="str">
            <v>)*2</v>
          </cell>
        </row>
        <row r="879">
          <cell r="G879" t="str">
            <v>Автоматические двери и ворота</v>
          </cell>
        </row>
        <row r="909">
          <cell r="G909" t="str">
            <v>ОЗДС (Охранно-защитная дератизационная система)</v>
          </cell>
        </row>
        <row r="913">
          <cell r="F913" t="str">
            <v>1.21-2203-20-6/1</v>
          </cell>
          <cell r="G913" t="str">
            <v>Техническое обслуживание силовых преобразователей, источник питания, стабилизатор, преобразователь напряжения, тока (БПИ)</v>
          </cell>
          <cell r="H913" t="str">
            <v>шт.</v>
          </cell>
          <cell r="I913">
            <v>16</v>
          </cell>
          <cell r="S913">
            <v>6467.2</v>
          </cell>
          <cell r="U913">
            <v>15.36</v>
          </cell>
          <cell r="X913">
            <v>4527.04</v>
          </cell>
          <cell r="Y913">
            <v>646.72</v>
          </cell>
          <cell r="AE913">
            <v>0</v>
          </cell>
          <cell r="AF913">
            <v>404.2</v>
          </cell>
          <cell r="AO913">
            <v>101.05</v>
          </cell>
          <cell r="AQ913">
            <v>0.24</v>
          </cell>
          <cell r="AT913">
            <v>70</v>
          </cell>
          <cell r="AU913">
            <v>10</v>
          </cell>
          <cell r="AV913">
            <v>1</v>
          </cell>
          <cell r="BA913">
            <v>1</v>
          </cell>
          <cell r="BZ913">
            <v>70</v>
          </cell>
          <cell r="CA913">
            <v>10</v>
          </cell>
          <cell r="CS913">
            <v>0</v>
          </cell>
          <cell r="DG913" t="str">
            <v>)*4</v>
          </cell>
          <cell r="DI913" t="str">
            <v>)*4</v>
          </cell>
        </row>
        <row r="914">
          <cell r="F914" t="str">
            <v>1.21-2203-20-6/1</v>
          </cell>
          <cell r="G914" t="str">
            <v>Техническое обслуживание силовых преобразователей, источник питания, стабилизатор, преобразователь напряжения, тока (БВУ )</v>
          </cell>
          <cell r="H914" t="str">
            <v>шт.</v>
          </cell>
          <cell r="I914">
            <v>226</v>
          </cell>
          <cell r="S914">
            <v>91349.2</v>
          </cell>
          <cell r="U914">
            <v>216.95999999999998</v>
          </cell>
          <cell r="X914">
            <v>63944.44</v>
          </cell>
          <cell r="Y914">
            <v>9134.92</v>
          </cell>
          <cell r="AE914">
            <v>0</v>
          </cell>
          <cell r="AF914">
            <v>404.2</v>
          </cell>
          <cell r="AO914">
            <v>101.05</v>
          </cell>
          <cell r="AQ914">
            <v>0.24</v>
          </cell>
          <cell r="AT914">
            <v>70</v>
          </cell>
          <cell r="AU914">
            <v>10</v>
          </cell>
          <cell r="AV914">
            <v>1</v>
          </cell>
          <cell r="BA914">
            <v>1</v>
          </cell>
          <cell r="BZ914">
            <v>70</v>
          </cell>
          <cell r="CA914">
            <v>10</v>
          </cell>
          <cell r="CS914">
            <v>0</v>
          </cell>
          <cell r="DG914" t="str">
            <v>)*4</v>
          </cell>
          <cell r="DI914" t="str">
            <v>)*4</v>
          </cell>
        </row>
        <row r="915">
          <cell r="F915" t="str">
            <v>1.22-2203-73-1/1</v>
          </cell>
          <cell r="G915" t="str">
            <v>Техническое обслуживание кабеля экранированного типа CAB 4*1.5 (элементы барьерные)</v>
          </cell>
          <cell r="H915" t="str">
            <v>100 м</v>
          </cell>
          <cell r="I915">
            <v>4.5199999999999996</v>
          </cell>
          <cell r="P915">
            <v>26.4</v>
          </cell>
          <cell r="Q915">
            <v>1827.89</v>
          </cell>
          <cell r="R915">
            <v>1193.0999999999999</v>
          </cell>
          <cell r="S915">
            <v>7719.8</v>
          </cell>
          <cell r="U915">
            <v>21.334399999999995</v>
          </cell>
          <cell r="X915">
            <v>5403.86</v>
          </cell>
          <cell r="Y915">
            <v>771.98</v>
          </cell>
          <cell r="AE915">
            <v>263.95999999999998</v>
          </cell>
          <cell r="AF915">
            <v>1707.92</v>
          </cell>
          <cell r="AL915">
            <v>1.46</v>
          </cell>
          <cell r="AM915">
            <v>101.1</v>
          </cell>
          <cell r="AN915">
            <v>65.989999999999995</v>
          </cell>
          <cell r="AO915">
            <v>426.98</v>
          </cell>
          <cell r="AQ915">
            <v>1.18</v>
          </cell>
          <cell r="AT915">
            <v>70</v>
          </cell>
          <cell r="AU915">
            <v>10</v>
          </cell>
          <cell r="AV915">
            <v>1</v>
          </cell>
          <cell r="AW915">
            <v>1</v>
          </cell>
          <cell r="BA915">
            <v>1</v>
          </cell>
          <cell r="BB915">
            <v>1</v>
          </cell>
          <cell r="BC915">
            <v>1</v>
          </cell>
          <cell r="BS915">
            <v>1</v>
          </cell>
          <cell r="BZ915">
            <v>70</v>
          </cell>
          <cell r="CA915">
            <v>10</v>
          </cell>
          <cell r="CS915">
            <v>263.95999999999998</v>
          </cell>
          <cell r="DD915" t="str">
            <v>)*4</v>
          </cell>
          <cell r="DE915" t="str">
            <v>)*4</v>
          </cell>
          <cell r="DF915" t="str">
            <v>)*4</v>
          </cell>
          <cell r="DG915" t="str">
            <v>)*4</v>
          </cell>
          <cell r="DI915" t="str">
            <v>)*4</v>
          </cell>
        </row>
        <row r="917">
          <cell r="G917" t="str">
            <v>ОЗДС (Охранно-защитная дератизационная система)</v>
          </cell>
        </row>
        <row r="947">
          <cell r="G947" t="str">
            <v>Система электроснабжения</v>
          </cell>
        </row>
        <row r="977">
          <cell r="G977" t="str">
            <v>АДЭС</v>
          </cell>
        </row>
        <row r="1007">
          <cell r="G1007" t="str">
            <v>Строение №318</v>
          </cell>
        </row>
        <row r="1011">
          <cell r="G1011" t="str">
            <v>Теплоснабжение вентустановок</v>
          </cell>
        </row>
        <row r="1015">
          <cell r="G1015" t="str">
            <v>Узел обвязки регулирующего клапана и насоса системы П-2</v>
          </cell>
        </row>
        <row r="1019">
          <cell r="F1019" t="str">
            <v>1.24-2503-4-18/1</v>
          </cell>
          <cell r="G1019" t="str">
            <v>Техническое обслуживание циркуляционных насосов систем отопления с тепловыми насосами - ежемесячное</v>
          </cell>
          <cell r="H1019" t="str">
            <v>шт.</v>
          </cell>
          <cell r="I1019">
            <v>1</v>
          </cell>
          <cell r="P1019">
            <v>2.36</v>
          </cell>
          <cell r="Q1019">
            <v>473.92</v>
          </cell>
          <cell r="R1019">
            <v>309.32</v>
          </cell>
          <cell r="S1019">
            <v>644.55999999999995</v>
          </cell>
          <cell r="U1019">
            <v>1.68</v>
          </cell>
          <cell r="X1019">
            <v>451.19</v>
          </cell>
          <cell r="Y1019">
            <v>64.459999999999994</v>
          </cell>
          <cell r="AE1019">
            <v>309.32</v>
          </cell>
          <cell r="AF1019">
            <v>644.55999999999995</v>
          </cell>
          <cell r="AL1019">
            <v>0.59</v>
          </cell>
          <cell r="AM1019">
            <v>118.48</v>
          </cell>
          <cell r="AN1019">
            <v>77.33</v>
          </cell>
          <cell r="AO1019">
            <v>161.13999999999999</v>
          </cell>
          <cell r="AQ1019">
            <v>0.42</v>
          </cell>
          <cell r="AT1019">
            <v>70</v>
          </cell>
          <cell r="AU1019">
            <v>10</v>
          </cell>
          <cell r="AV1019">
            <v>1</v>
          </cell>
          <cell r="AW1019">
            <v>1</v>
          </cell>
          <cell r="BA1019">
            <v>1</v>
          </cell>
          <cell r="BB1019">
            <v>1</v>
          </cell>
          <cell r="BC1019">
            <v>1</v>
          </cell>
          <cell r="BS1019">
            <v>1</v>
          </cell>
          <cell r="BZ1019">
            <v>70</v>
          </cell>
          <cell r="CA1019">
            <v>10</v>
          </cell>
          <cell r="CS1019">
            <v>309.32</v>
          </cell>
          <cell r="DD1019" t="str">
            <v>)*4</v>
          </cell>
          <cell r="DE1019" t="str">
            <v>)*4</v>
          </cell>
          <cell r="DF1019" t="str">
            <v>)*4</v>
          </cell>
          <cell r="DG1019" t="str">
            <v>)*4</v>
          </cell>
          <cell r="DI1019" t="str">
            <v>)*4</v>
          </cell>
        </row>
        <row r="1020">
          <cell r="F1020" t="str">
            <v>1.15-2303-4-2/1</v>
          </cell>
          <cell r="G1020" t="str">
            <v>Прочистка сетчатых фильтров грубой очистки воды диаметром до 50 мм</v>
          </cell>
          <cell r="H1020" t="str">
            <v>10 шт.</v>
          </cell>
          <cell r="I1020">
            <v>0.1</v>
          </cell>
          <cell r="S1020">
            <v>314.88</v>
          </cell>
          <cell r="U1020">
            <v>0.93200000000000005</v>
          </cell>
          <cell r="X1020">
            <v>220.42</v>
          </cell>
          <cell r="Y1020">
            <v>31.49</v>
          </cell>
          <cell r="AE1020">
            <v>0</v>
          </cell>
          <cell r="AF1020">
            <v>3148.84</v>
          </cell>
          <cell r="AO1020">
            <v>787.21</v>
          </cell>
          <cell r="AQ1020">
            <v>2.33</v>
          </cell>
          <cell r="AT1020">
            <v>70</v>
          </cell>
          <cell r="AU1020">
            <v>10</v>
          </cell>
          <cell r="AV1020">
            <v>1</v>
          </cell>
          <cell r="BA1020">
            <v>1</v>
          </cell>
          <cell r="BZ1020">
            <v>70</v>
          </cell>
          <cell r="CA1020">
            <v>10</v>
          </cell>
          <cell r="CS1020">
            <v>0</v>
          </cell>
          <cell r="DG1020" t="str">
            <v>)*4</v>
          </cell>
          <cell r="DI1020" t="str">
            <v>)*4</v>
          </cell>
        </row>
        <row r="1021">
          <cell r="F1021" t="str">
            <v>1.23-2103-41-1/1</v>
          </cell>
          <cell r="G1021" t="str">
            <v>Техническое обслуживание регулирующего клапана (балансировочные)</v>
          </cell>
          <cell r="H1021" t="str">
            <v>шт.</v>
          </cell>
          <cell r="I1021">
            <v>1</v>
          </cell>
          <cell r="Q1021">
            <v>189.56</v>
          </cell>
          <cell r="R1021">
            <v>123.72</v>
          </cell>
          <cell r="S1021">
            <v>455.24</v>
          </cell>
          <cell r="U1021">
            <v>1.48</v>
          </cell>
          <cell r="X1021">
            <v>318.67</v>
          </cell>
          <cell r="Y1021">
            <v>45.52</v>
          </cell>
          <cell r="AE1021">
            <v>123.72</v>
          </cell>
          <cell r="AF1021">
            <v>455.24</v>
          </cell>
          <cell r="AM1021">
            <v>47.39</v>
          </cell>
          <cell r="AN1021">
            <v>30.93</v>
          </cell>
          <cell r="AO1021">
            <v>113.81</v>
          </cell>
          <cell r="AQ1021">
            <v>0.37</v>
          </cell>
          <cell r="AT1021">
            <v>70</v>
          </cell>
          <cell r="AU1021">
            <v>10</v>
          </cell>
          <cell r="AV1021">
            <v>1</v>
          </cell>
          <cell r="BA1021">
            <v>1</v>
          </cell>
          <cell r="BB1021">
            <v>1</v>
          </cell>
          <cell r="BS1021">
            <v>1</v>
          </cell>
          <cell r="BZ1021">
            <v>70</v>
          </cell>
          <cell r="CA1021">
            <v>10</v>
          </cell>
          <cell r="CS1021">
            <v>123.72</v>
          </cell>
          <cell r="DE1021" t="str">
            <v>)*4</v>
          </cell>
          <cell r="DF1021" t="str">
            <v>)*4</v>
          </cell>
          <cell r="DG1021" t="str">
            <v>)*4</v>
          </cell>
          <cell r="DI1021" t="str">
            <v>)*4</v>
          </cell>
        </row>
        <row r="1022">
          <cell r="F1022" t="str">
            <v>1.18-2203-3-3/1</v>
          </cell>
          <cell r="G1022" t="str">
            <v>Техническое обслуживание клапанов воздушных регулирующих с электроприводом диаметром/периметром до 560/1600 мм</v>
          </cell>
          <cell r="H1022" t="str">
            <v>шт.</v>
          </cell>
          <cell r="I1022">
            <v>1</v>
          </cell>
          <cell r="P1022">
            <v>1.76</v>
          </cell>
          <cell r="Q1022">
            <v>94.8</v>
          </cell>
          <cell r="R1022">
            <v>61.88</v>
          </cell>
          <cell r="S1022">
            <v>842.32</v>
          </cell>
          <cell r="U1022">
            <v>2.3199999999999998</v>
          </cell>
          <cell r="X1022">
            <v>589.62</v>
          </cell>
          <cell r="Y1022">
            <v>84.23</v>
          </cell>
          <cell r="AE1022">
            <v>61.88</v>
          </cell>
          <cell r="AF1022">
            <v>842.32</v>
          </cell>
          <cell r="AL1022">
            <v>0.44</v>
          </cell>
          <cell r="AM1022">
            <v>23.7</v>
          </cell>
          <cell r="AN1022">
            <v>15.47</v>
          </cell>
          <cell r="AO1022">
            <v>210.58</v>
          </cell>
          <cell r="AQ1022">
            <v>0.57999999999999996</v>
          </cell>
          <cell r="AT1022">
            <v>70</v>
          </cell>
          <cell r="AU1022">
            <v>10</v>
          </cell>
          <cell r="AV1022">
            <v>1</v>
          </cell>
          <cell r="AW1022">
            <v>1</v>
          </cell>
          <cell r="BA1022">
            <v>1</v>
          </cell>
          <cell r="BB1022">
            <v>1</v>
          </cell>
          <cell r="BC1022">
            <v>1</v>
          </cell>
          <cell r="BS1022">
            <v>1</v>
          </cell>
          <cell r="BZ1022">
            <v>70</v>
          </cell>
          <cell r="CA1022">
            <v>10</v>
          </cell>
          <cell r="CS1022">
            <v>61.88</v>
          </cell>
          <cell r="DD1022" t="str">
            <v>)*4</v>
          </cell>
          <cell r="DE1022" t="str">
            <v>)*4</v>
          </cell>
          <cell r="DF1022" t="str">
            <v>)*4</v>
          </cell>
          <cell r="DG1022" t="str">
            <v>)*4</v>
          </cell>
          <cell r="DI1022" t="str">
            <v>)*4</v>
          </cell>
        </row>
        <row r="1024">
          <cell r="G1024" t="str">
            <v>Узел обвязки регулирующего клапана и насоса системы П-2</v>
          </cell>
        </row>
        <row r="1054">
          <cell r="G1054" t="str">
            <v>Узел обвязки регулирующего клапана и насоса системы П3, П4</v>
          </cell>
        </row>
        <row r="1058">
          <cell r="F1058" t="str">
            <v>1.24-2503-4-18/1</v>
          </cell>
          <cell r="G1058" t="str">
            <v>Техническое обслуживание циркуляционных насосов систем отопления с тепловыми насосами - ежемесячное</v>
          </cell>
          <cell r="H1058" t="str">
            <v>шт.</v>
          </cell>
          <cell r="I1058">
            <v>2</v>
          </cell>
          <cell r="P1058">
            <v>4.72</v>
          </cell>
          <cell r="Q1058">
            <v>947.84</v>
          </cell>
          <cell r="R1058">
            <v>618.64</v>
          </cell>
          <cell r="S1058">
            <v>1289.1199999999999</v>
          </cell>
          <cell r="U1058">
            <v>3.36</v>
          </cell>
          <cell r="X1058">
            <v>902.38</v>
          </cell>
          <cell r="Y1058">
            <v>128.91</v>
          </cell>
          <cell r="AE1058">
            <v>309.32</v>
          </cell>
          <cell r="AF1058">
            <v>644.55999999999995</v>
          </cell>
          <cell r="AL1058">
            <v>0.59</v>
          </cell>
          <cell r="AM1058">
            <v>118.48</v>
          </cell>
          <cell r="AN1058">
            <v>77.33</v>
          </cell>
          <cell r="AO1058">
            <v>161.13999999999999</v>
          </cell>
          <cell r="AQ1058">
            <v>0.42</v>
          </cell>
          <cell r="AT1058">
            <v>70</v>
          </cell>
          <cell r="AU1058">
            <v>10</v>
          </cell>
          <cell r="AV1058">
            <v>1</v>
          </cell>
          <cell r="AW1058">
            <v>1</v>
          </cell>
          <cell r="BA1058">
            <v>1</v>
          </cell>
          <cell r="BB1058">
            <v>1</v>
          </cell>
          <cell r="BC1058">
            <v>1</v>
          </cell>
          <cell r="BS1058">
            <v>1</v>
          </cell>
          <cell r="BZ1058">
            <v>70</v>
          </cell>
          <cell r="CA1058">
            <v>10</v>
          </cell>
          <cell r="CS1058">
            <v>309.32</v>
          </cell>
          <cell r="DD1058" t="str">
            <v>)*4</v>
          </cell>
          <cell r="DE1058" t="str">
            <v>)*4</v>
          </cell>
          <cell r="DF1058" t="str">
            <v>)*4</v>
          </cell>
          <cell r="DG1058" t="str">
            <v>)*4</v>
          </cell>
          <cell r="DI1058" t="str">
            <v>)*4</v>
          </cell>
        </row>
        <row r="1059">
          <cell r="F1059" t="str">
            <v>1.15-2303-4-2/1</v>
          </cell>
          <cell r="G1059" t="str">
            <v>Прочистка сетчатых фильтров грубой очистки воды диаметром до 50 мм</v>
          </cell>
          <cell r="H1059" t="str">
            <v>10 шт.</v>
          </cell>
          <cell r="I1059">
            <v>0.2</v>
          </cell>
          <cell r="S1059">
            <v>629.77</v>
          </cell>
          <cell r="U1059">
            <v>1.8640000000000001</v>
          </cell>
          <cell r="X1059">
            <v>440.84</v>
          </cell>
          <cell r="Y1059">
            <v>62.98</v>
          </cell>
          <cell r="AE1059">
            <v>0</v>
          </cell>
          <cell r="AF1059">
            <v>3148.84</v>
          </cell>
          <cell r="AO1059">
            <v>787.21</v>
          </cell>
          <cell r="AQ1059">
            <v>2.33</v>
          </cell>
          <cell r="AT1059">
            <v>70</v>
          </cell>
          <cell r="AU1059">
            <v>10</v>
          </cell>
          <cell r="AV1059">
            <v>1</v>
          </cell>
          <cell r="BA1059">
            <v>1</v>
          </cell>
          <cell r="BZ1059">
            <v>70</v>
          </cell>
          <cell r="CA1059">
            <v>10</v>
          </cell>
          <cell r="CS1059">
            <v>0</v>
          </cell>
          <cell r="DG1059" t="str">
            <v>)*4</v>
          </cell>
          <cell r="DI1059" t="str">
            <v>)*4</v>
          </cell>
        </row>
        <row r="1060">
          <cell r="F1060" t="str">
            <v>1.23-2103-41-1/1</v>
          </cell>
          <cell r="G1060" t="str">
            <v>Техническое обслуживание регулирующего клапана (балансировочные)</v>
          </cell>
          <cell r="H1060" t="str">
            <v>шт.</v>
          </cell>
          <cell r="I1060">
            <v>2</v>
          </cell>
          <cell r="Q1060">
            <v>379.12</v>
          </cell>
          <cell r="R1060">
            <v>247.44</v>
          </cell>
          <cell r="S1060">
            <v>910.48</v>
          </cell>
          <cell r="U1060">
            <v>2.96</v>
          </cell>
          <cell r="X1060">
            <v>637.34</v>
          </cell>
          <cell r="Y1060">
            <v>91.05</v>
          </cell>
          <cell r="AE1060">
            <v>123.72</v>
          </cell>
          <cell r="AF1060">
            <v>455.24</v>
          </cell>
          <cell r="AM1060">
            <v>47.39</v>
          </cell>
          <cell r="AN1060">
            <v>30.93</v>
          </cell>
          <cell r="AO1060">
            <v>113.81</v>
          </cell>
          <cell r="AQ1060">
            <v>0.37</v>
          </cell>
          <cell r="AT1060">
            <v>70</v>
          </cell>
          <cell r="AU1060">
            <v>10</v>
          </cell>
          <cell r="AV1060">
            <v>1</v>
          </cell>
          <cell r="BA1060">
            <v>1</v>
          </cell>
          <cell r="BB1060">
            <v>1</v>
          </cell>
          <cell r="BS1060">
            <v>1</v>
          </cell>
          <cell r="BZ1060">
            <v>70</v>
          </cell>
          <cell r="CA1060">
            <v>10</v>
          </cell>
          <cell r="CS1060">
            <v>123.72</v>
          </cell>
          <cell r="DE1060" t="str">
            <v>)*4</v>
          </cell>
          <cell r="DF1060" t="str">
            <v>)*4</v>
          </cell>
          <cell r="DG1060" t="str">
            <v>)*4</v>
          </cell>
          <cell r="DI1060" t="str">
            <v>)*4</v>
          </cell>
        </row>
        <row r="1061">
          <cell r="F1061" t="str">
            <v>1.18-2203-3-3/1</v>
          </cell>
          <cell r="G1061" t="str">
            <v>Техническое обслуживание клапанов воздушных регулирующих с электроприводом диаметром/периметром до 560/1600 мм</v>
          </cell>
          <cell r="H1061" t="str">
            <v>шт.</v>
          </cell>
          <cell r="I1061">
            <v>2</v>
          </cell>
          <cell r="P1061">
            <v>3.52</v>
          </cell>
          <cell r="Q1061">
            <v>189.6</v>
          </cell>
          <cell r="R1061">
            <v>123.76</v>
          </cell>
          <cell r="S1061">
            <v>1684.64</v>
          </cell>
          <cell r="U1061">
            <v>4.6399999999999997</v>
          </cell>
          <cell r="X1061">
            <v>1179.25</v>
          </cell>
          <cell r="Y1061">
            <v>168.46</v>
          </cell>
          <cell r="AE1061">
            <v>61.88</v>
          </cell>
          <cell r="AF1061">
            <v>842.32</v>
          </cell>
          <cell r="AL1061">
            <v>0.44</v>
          </cell>
          <cell r="AM1061">
            <v>23.7</v>
          </cell>
          <cell r="AN1061">
            <v>15.47</v>
          </cell>
          <cell r="AO1061">
            <v>210.58</v>
          </cell>
          <cell r="AQ1061">
            <v>0.57999999999999996</v>
          </cell>
          <cell r="AT1061">
            <v>70</v>
          </cell>
          <cell r="AU1061">
            <v>10</v>
          </cell>
          <cell r="AV1061">
            <v>1</v>
          </cell>
          <cell r="AW1061">
            <v>1</v>
          </cell>
          <cell r="BA1061">
            <v>1</v>
          </cell>
          <cell r="BB1061">
            <v>1</v>
          </cell>
          <cell r="BC1061">
            <v>1</v>
          </cell>
          <cell r="BS1061">
            <v>1</v>
          </cell>
          <cell r="BZ1061">
            <v>70</v>
          </cell>
          <cell r="CA1061">
            <v>10</v>
          </cell>
          <cell r="CS1061">
            <v>61.88</v>
          </cell>
          <cell r="DD1061" t="str">
            <v>)*4</v>
          </cell>
          <cell r="DE1061" t="str">
            <v>)*4</v>
          </cell>
          <cell r="DF1061" t="str">
            <v>)*4</v>
          </cell>
          <cell r="DG1061" t="str">
            <v>)*4</v>
          </cell>
          <cell r="DI1061" t="str">
            <v>)*4</v>
          </cell>
        </row>
        <row r="1063">
          <cell r="G1063" t="str">
            <v>Узел обвязки регулирующего клапана и насоса системы П3, П4</v>
          </cell>
        </row>
        <row r="1093">
          <cell r="G1093" t="str">
            <v>Узел обвязки регулирующего клапана и насоса системы П5</v>
          </cell>
        </row>
        <row r="1097">
          <cell r="F1097" t="str">
            <v>1.24-2503-4-18/1</v>
          </cell>
          <cell r="G1097" t="str">
            <v>Техническое обслуживание циркуляционных насосов систем отопления с тепловыми насосами - ежемесячное</v>
          </cell>
          <cell r="H1097" t="str">
            <v>шт.</v>
          </cell>
          <cell r="I1097">
            <v>1</v>
          </cell>
          <cell r="P1097">
            <v>2.36</v>
          </cell>
          <cell r="Q1097">
            <v>473.92</v>
          </cell>
          <cell r="R1097">
            <v>309.32</v>
          </cell>
          <cell r="S1097">
            <v>644.55999999999995</v>
          </cell>
          <cell r="U1097">
            <v>1.68</v>
          </cell>
          <cell r="X1097">
            <v>451.19</v>
          </cell>
          <cell r="Y1097">
            <v>64.459999999999994</v>
          </cell>
          <cell r="AE1097">
            <v>309.32</v>
          </cell>
          <cell r="AF1097">
            <v>644.55999999999995</v>
          </cell>
          <cell r="AL1097">
            <v>0.59</v>
          </cell>
          <cell r="AM1097">
            <v>118.48</v>
          </cell>
          <cell r="AN1097">
            <v>77.33</v>
          </cell>
          <cell r="AO1097">
            <v>161.13999999999999</v>
          </cell>
          <cell r="AQ1097">
            <v>0.42</v>
          </cell>
          <cell r="AT1097">
            <v>70</v>
          </cell>
          <cell r="AU1097">
            <v>10</v>
          </cell>
          <cell r="AV1097">
            <v>1</v>
          </cell>
          <cell r="AW1097">
            <v>1</v>
          </cell>
          <cell r="BA1097">
            <v>1</v>
          </cell>
          <cell r="BB1097">
            <v>1</v>
          </cell>
          <cell r="BC1097">
            <v>1</v>
          </cell>
          <cell r="BS1097">
            <v>1</v>
          </cell>
          <cell r="BZ1097">
            <v>70</v>
          </cell>
          <cell r="CA1097">
            <v>10</v>
          </cell>
          <cell r="CS1097">
            <v>309.32</v>
          </cell>
          <cell r="DD1097" t="str">
            <v>)*4</v>
          </cell>
          <cell r="DE1097" t="str">
            <v>)*4</v>
          </cell>
          <cell r="DF1097" t="str">
            <v>)*4</v>
          </cell>
          <cell r="DG1097" t="str">
            <v>)*4</v>
          </cell>
          <cell r="DI1097" t="str">
            <v>)*4</v>
          </cell>
        </row>
        <row r="1098">
          <cell r="F1098" t="str">
            <v>1.15-2303-4-2/1</v>
          </cell>
          <cell r="G1098" t="str">
            <v>Прочистка сетчатых фильтров грубой очистки воды диаметром до 50 мм</v>
          </cell>
          <cell r="H1098" t="str">
            <v>10 шт.</v>
          </cell>
          <cell r="I1098">
            <v>0.1</v>
          </cell>
          <cell r="S1098">
            <v>314.88</v>
          </cell>
          <cell r="U1098">
            <v>0.93200000000000005</v>
          </cell>
          <cell r="X1098">
            <v>220.42</v>
          </cell>
          <cell r="Y1098">
            <v>31.49</v>
          </cell>
          <cell r="AE1098">
            <v>0</v>
          </cell>
          <cell r="AF1098">
            <v>3148.84</v>
          </cell>
          <cell r="AO1098">
            <v>787.21</v>
          </cell>
          <cell r="AQ1098">
            <v>2.33</v>
          </cell>
          <cell r="AT1098">
            <v>70</v>
          </cell>
          <cell r="AU1098">
            <v>10</v>
          </cell>
          <cell r="AV1098">
            <v>1</v>
          </cell>
          <cell r="BA1098">
            <v>1</v>
          </cell>
          <cell r="BZ1098">
            <v>70</v>
          </cell>
          <cell r="CA1098">
            <v>10</v>
          </cell>
          <cell r="CS1098">
            <v>0</v>
          </cell>
          <cell r="DG1098" t="str">
            <v>)*4</v>
          </cell>
          <cell r="DI1098" t="str">
            <v>)*4</v>
          </cell>
        </row>
        <row r="1099">
          <cell r="F1099" t="str">
            <v>1.23-2103-41-1/1</v>
          </cell>
          <cell r="G1099" t="str">
            <v>Техническое обслуживание регулирующего клапана (балансировочные)</v>
          </cell>
          <cell r="H1099" t="str">
            <v>шт.</v>
          </cell>
          <cell r="I1099">
            <v>1</v>
          </cell>
          <cell r="Q1099">
            <v>189.56</v>
          </cell>
          <cell r="R1099">
            <v>123.72</v>
          </cell>
          <cell r="S1099">
            <v>455.24</v>
          </cell>
          <cell r="U1099">
            <v>1.48</v>
          </cell>
          <cell r="X1099">
            <v>318.67</v>
          </cell>
          <cell r="Y1099">
            <v>45.52</v>
          </cell>
          <cell r="AE1099">
            <v>123.72</v>
          </cell>
          <cell r="AF1099">
            <v>455.24</v>
          </cell>
          <cell r="AM1099">
            <v>47.39</v>
          </cell>
          <cell r="AN1099">
            <v>30.93</v>
          </cell>
          <cell r="AO1099">
            <v>113.81</v>
          </cell>
          <cell r="AQ1099">
            <v>0.37</v>
          </cell>
          <cell r="AT1099">
            <v>70</v>
          </cell>
          <cell r="AU1099">
            <v>10</v>
          </cell>
          <cell r="AV1099">
            <v>1</v>
          </cell>
          <cell r="BA1099">
            <v>1</v>
          </cell>
          <cell r="BB1099">
            <v>1</v>
          </cell>
          <cell r="BS1099">
            <v>1</v>
          </cell>
          <cell r="BZ1099">
            <v>70</v>
          </cell>
          <cell r="CA1099">
            <v>10</v>
          </cell>
          <cell r="CS1099">
            <v>123.72</v>
          </cell>
          <cell r="DE1099" t="str">
            <v>)*4</v>
          </cell>
          <cell r="DF1099" t="str">
            <v>)*4</v>
          </cell>
          <cell r="DG1099" t="str">
            <v>)*4</v>
          </cell>
          <cell r="DI1099" t="str">
            <v>)*4</v>
          </cell>
        </row>
        <row r="1100">
          <cell r="F1100" t="str">
            <v>1.18-2203-3-3/1</v>
          </cell>
          <cell r="G1100" t="str">
            <v>Техническое обслуживание клапанов воздушных регулирующих с электроприводом диаметром/периметром до 560/1600 мм</v>
          </cell>
          <cell r="H1100" t="str">
            <v>шт.</v>
          </cell>
          <cell r="I1100">
            <v>1</v>
          </cell>
          <cell r="P1100">
            <v>1.76</v>
          </cell>
          <cell r="Q1100">
            <v>94.8</v>
          </cell>
          <cell r="R1100">
            <v>61.88</v>
          </cell>
          <cell r="S1100">
            <v>842.32</v>
          </cell>
          <cell r="U1100">
            <v>2.3199999999999998</v>
          </cell>
          <cell r="X1100">
            <v>589.62</v>
          </cell>
          <cell r="Y1100">
            <v>84.23</v>
          </cell>
          <cell r="AE1100">
            <v>61.88</v>
          </cell>
          <cell r="AF1100">
            <v>842.32</v>
          </cell>
          <cell r="AL1100">
            <v>0.44</v>
          </cell>
          <cell r="AM1100">
            <v>23.7</v>
          </cell>
          <cell r="AN1100">
            <v>15.47</v>
          </cell>
          <cell r="AO1100">
            <v>210.58</v>
          </cell>
          <cell r="AQ1100">
            <v>0.57999999999999996</v>
          </cell>
          <cell r="AT1100">
            <v>70</v>
          </cell>
          <cell r="AU1100">
            <v>10</v>
          </cell>
          <cell r="AV1100">
            <v>1</v>
          </cell>
          <cell r="AW1100">
            <v>1</v>
          </cell>
          <cell r="BA1100">
            <v>1</v>
          </cell>
          <cell r="BB1100">
            <v>1</v>
          </cell>
          <cell r="BC1100">
            <v>1</v>
          </cell>
          <cell r="BS1100">
            <v>1</v>
          </cell>
          <cell r="BZ1100">
            <v>70</v>
          </cell>
          <cell r="CA1100">
            <v>10</v>
          </cell>
          <cell r="CS1100">
            <v>61.88</v>
          </cell>
          <cell r="DD1100" t="str">
            <v>)*4</v>
          </cell>
          <cell r="DE1100" t="str">
            <v>)*4</v>
          </cell>
          <cell r="DF1100" t="str">
            <v>)*4</v>
          </cell>
          <cell r="DG1100" t="str">
            <v>)*4</v>
          </cell>
          <cell r="DI1100" t="str">
            <v>)*4</v>
          </cell>
        </row>
        <row r="1102">
          <cell r="G1102" t="str">
            <v>Узел обвязки регулирующего клапана и насоса системы П5</v>
          </cell>
        </row>
        <row r="1132">
          <cell r="G1132" t="str">
            <v>Узел обвязки регулирующего клапана и насоса системы П6</v>
          </cell>
        </row>
        <row r="1136">
          <cell r="F1136" t="str">
            <v>1.24-2503-4-18/1</v>
          </cell>
          <cell r="G1136" t="str">
            <v>Техническое обслуживание циркуляционных насосов систем отопления с тепловыми насосами - ежемесячное</v>
          </cell>
          <cell r="H1136" t="str">
            <v>шт.</v>
          </cell>
          <cell r="I1136">
            <v>1</v>
          </cell>
          <cell r="P1136">
            <v>2.36</v>
          </cell>
          <cell r="Q1136">
            <v>473.92</v>
          </cell>
          <cell r="R1136">
            <v>309.32</v>
          </cell>
          <cell r="S1136">
            <v>644.55999999999995</v>
          </cell>
          <cell r="U1136">
            <v>1.68</v>
          </cell>
          <cell r="X1136">
            <v>451.19</v>
          </cell>
          <cell r="Y1136">
            <v>64.459999999999994</v>
          </cell>
          <cell r="AE1136">
            <v>309.32</v>
          </cell>
          <cell r="AF1136">
            <v>644.55999999999995</v>
          </cell>
          <cell r="AL1136">
            <v>0.59</v>
          </cell>
          <cell r="AM1136">
            <v>118.48</v>
          </cell>
          <cell r="AN1136">
            <v>77.33</v>
          </cell>
          <cell r="AO1136">
            <v>161.13999999999999</v>
          </cell>
          <cell r="AQ1136">
            <v>0.42</v>
          </cell>
          <cell r="AT1136">
            <v>70</v>
          </cell>
          <cell r="AU1136">
            <v>10</v>
          </cell>
          <cell r="AV1136">
            <v>1</v>
          </cell>
          <cell r="AW1136">
            <v>1</v>
          </cell>
          <cell r="BA1136">
            <v>1</v>
          </cell>
          <cell r="BB1136">
            <v>1</v>
          </cell>
          <cell r="BC1136">
            <v>1</v>
          </cell>
          <cell r="BS1136">
            <v>1</v>
          </cell>
          <cell r="BZ1136">
            <v>70</v>
          </cell>
          <cell r="CA1136">
            <v>10</v>
          </cell>
          <cell r="CS1136">
            <v>309.32</v>
          </cell>
          <cell r="DD1136" t="str">
            <v>)*4</v>
          </cell>
          <cell r="DE1136" t="str">
            <v>)*4</v>
          </cell>
          <cell r="DF1136" t="str">
            <v>)*4</v>
          </cell>
          <cell r="DG1136" t="str">
            <v>)*4</v>
          </cell>
          <cell r="DI1136" t="str">
            <v>)*4</v>
          </cell>
        </row>
        <row r="1137">
          <cell r="F1137" t="str">
            <v>1.15-2303-4-2/1</v>
          </cell>
          <cell r="G1137" t="str">
            <v>Прочистка сетчатых фильтров грубой очистки воды диаметром до 50 мм</v>
          </cell>
          <cell r="H1137" t="str">
            <v>10 шт.</v>
          </cell>
          <cell r="I1137">
            <v>0.1</v>
          </cell>
          <cell r="S1137">
            <v>314.88</v>
          </cell>
          <cell r="U1137">
            <v>0.93200000000000005</v>
          </cell>
          <cell r="X1137">
            <v>220.42</v>
          </cell>
          <cell r="Y1137">
            <v>31.49</v>
          </cell>
          <cell r="AE1137">
            <v>0</v>
          </cell>
          <cell r="AF1137">
            <v>3148.84</v>
          </cell>
          <cell r="AO1137">
            <v>787.21</v>
          </cell>
          <cell r="AQ1137">
            <v>2.33</v>
          </cell>
          <cell r="AT1137">
            <v>70</v>
          </cell>
          <cell r="AU1137">
            <v>10</v>
          </cell>
          <cell r="AV1137">
            <v>1</v>
          </cell>
          <cell r="BA1137">
            <v>1</v>
          </cell>
          <cell r="BZ1137">
            <v>70</v>
          </cell>
          <cell r="CA1137">
            <v>10</v>
          </cell>
          <cell r="CS1137">
            <v>0</v>
          </cell>
          <cell r="DG1137" t="str">
            <v>)*4</v>
          </cell>
          <cell r="DI1137" t="str">
            <v>)*4</v>
          </cell>
        </row>
        <row r="1138">
          <cell r="F1138" t="str">
            <v>1.23-2103-41-1/1</v>
          </cell>
          <cell r="G1138" t="str">
            <v>Техническое обслуживание регулирующего клапана (балансировочные)</v>
          </cell>
          <cell r="H1138" t="str">
            <v>шт.</v>
          </cell>
          <cell r="I1138">
            <v>1</v>
          </cell>
          <cell r="Q1138">
            <v>189.56</v>
          </cell>
          <cell r="R1138">
            <v>123.72</v>
          </cell>
          <cell r="S1138">
            <v>455.24</v>
          </cell>
          <cell r="U1138">
            <v>1.48</v>
          </cell>
          <cell r="X1138">
            <v>318.67</v>
          </cell>
          <cell r="Y1138">
            <v>45.52</v>
          </cell>
          <cell r="AE1138">
            <v>123.72</v>
          </cell>
          <cell r="AF1138">
            <v>455.24</v>
          </cell>
          <cell r="AM1138">
            <v>47.39</v>
          </cell>
          <cell r="AN1138">
            <v>30.93</v>
          </cell>
          <cell r="AO1138">
            <v>113.81</v>
          </cell>
          <cell r="AQ1138">
            <v>0.37</v>
          </cell>
          <cell r="AT1138">
            <v>70</v>
          </cell>
          <cell r="AU1138">
            <v>10</v>
          </cell>
          <cell r="AV1138">
            <v>1</v>
          </cell>
          <cell r="BA1138">
            <v>1</v>
          </cell>
          <cell r="BB1138">
            <v>1</v>
          </cell>
          <cell r="BS1138">
            <v>1</v>
          </cell>
          <cell r="BZ1138">
            <v>70</v>
          </cell>
          <cell r="CA1138">
            <v>10</v>
          </cell>
          <cell r="CS1138">
            <v>123.72</v>
          </cell>
          <cell r="DE1138" t="str">
            <v>)*4</v>
          </cell>
          <cell r="DF1138" t="str">
            <v>)*4</v>
          </cell>
          <cell r="DG1138" t="str">
            <v>)*4</v>
          </cell>
          <cell r="DI1138" t="str">
            <v>)*4</v>
          </cell>
        </row>
        <row r="1139">
          <cell r="F1139" t="str">
            <v>1.18-2203-3-3/1</v>
          </cell>
          <cell r="G1139" t="str">
            <v>Техническое обслуживание клапанов воздушных регулирующих с электроприводом диаметром/периметром до 560/1600 мм</v>
          </cell>
          <cell r="H1139" t="str">
            <v>шт.</v>
          </cell>
          <cell r="I1139">
            <v>1</v>
          </cell>
          <cell r="P1139">
            <v>1.76</v>
          </cell>
          <cell r="Q1139">
            <v>94.8</v>
          </cell>
          <cell r="R1139">
            <v>61.88</v>
          </cell>
          <cell r="S1139">
            <v>842.32</v>
          </cell>
          <cell r="U1139">
            <v>2.3199999999999998</v>
          </cell>
          <cell r="X1139">
            <v>589.62</v>
          </cell>
          <cell r="Y1139">
            <v>84.23</v>
          </cell>
          <cell r="AE1139">
            <v>61.88</v>
          </cell>
          <cell r="AF1139">
            <v>842.32</v>
          </cell>
          <cell r="AL1139">
            <v>0.44</v>
          </cell>
          <cell r="AM1139">
            <v>23.7</v>
          </cell>
          <cell r="AN1139">
            <v>15.47</v>
          </cell>
          <cell r="AO1139">
            <v>210.58</v>
          </cell>
          <cell r="AQ1139">
            <v>0.57999999999999996</v>
          </cell>
          <cell r="AT1139">
            <v>70</v>
          </cell>
          <cell r="AU1139">
            <v>10</v>
          </cell>
          <cell r="AV1139">
            <v>1</v>
          </cell>
          <cell r="AW1139">
            <v>1</v>
          </cell>
          <cell r="BA1139">
            <v>1</v>
          </cell>
          <cell r="BB1139">
            <v>1</v>
          </cell>
          <cell r="BC1139">
            <v>1</v>
          </cell>
          <cell r="BS1139">
            <v>1</v>
          </cell>
          <cell r="BZ1139">
            <v>70</v>
          </cell>
          <cell r="CA1139">
            <v>10</v>
          </cell>
          <cell r="CS1139">
            <v>61.88</v>
          </cell>
          <cell r="DD1139" t="str">
            <v>)*4</v>
          </cell>
          <cell r="DE1139" t="str">
            <v>)*4</v>
          </cell>
          <cell r="DF1139" t="str">
            <v>)*4</v>
          </cell>
          <cell r="DG1139" t="str">
            <v>)*4</v>
          </cell>
          <cell r="DI1139" t="str">
            <v>)*4</v>
          </cell>
        </row>
        <row r="1141">
          <cell r="G1141" t="str">
            <v>Узел обвязки регулирующего клапана и насоса системы П6</v>
          </cell>
        </row>
        <row r="1171">
          <cell r="G1171" t="str">
            <v>Воздухоотводчики</v>
          </cell>
        </row>
        <row r="1175">
          <cell r="F1175" t="str">
            <v>1.17-2103-17-1/1</v>
          </cell>
          <cell r="G1175" t="str">
            <v>Техническое обслуживание автоматического воздухоотводчика</v>
          </cell>
          <cell r="H1175" t="str">
            <v>10 шт.</v>
          </cell>
          <cell r="I1175">
            <v>1</v>
          </cell>
          <cell r="P1175">
            <v>2.36</v>
          </cell>
          <cell r="S1175">
            <v>2054.1999999999998</v>
          </cell>
          <cell r="U1175">
            <v>6.08</v>
          </cell>
          <cell r="X1175">
            <v>1437.94</v>
          </cell>
          <cell r="Y1175">
            <v>205.42</v>
          </cell>
          <cell r="AE1175">
            <v>0</v>
          </cell>
          <cell r="AF1175">
            <v>2054.1999999999998</v>
          </cell>
          <cell r="AL1175">
            <v>0.59</v>
          </cell>
          <cell r="AO1175">
            <v>513.54999999999995</v>
          </cell>
          <cell r="AQ1175">
            <v>1.52</v>
          </cell>
          <cell r="AT1175">
            <v>70</v>
          </cell>
          <cell r="AU1175">
            <v>10</v>
          </cell>
          <cell r="AV1175">
            <v>1</v>
          </cell>
          <cell r="AW1175">
            <v>1</v>
          </cell>
          <cell r="BA1175">
            <v>1</v>
          </cell>
          <cell r="BC1175">
            <v>1</v>
          </cell>
          <cell r="BZ1175">
            <v>70</v>
          </cell>
          <cell r="CA1175">
            <v>10</v>
          </cell>
          <cell r="CS1175">
            <v>0</v>
          </cell>
          <cell r="DD1175" t="str">
            <v>)*4</v>
          </cell>
          <cell r="DG1175" t="str">
            <v>)*4</v>
          </cell>
          <cell r="DI1175" t="str">
            <v>)*4</v>
          </cell>
        </row>
        <row r="1177">
          <cell r="G1177" t="str">
            <v>Воздухоотводчики</v>
          </cell>
        </row>
        <row r="1207">
          <cell r="G1207" t="str">
            <v>Манометры, термометры</v>
          </cell>
        </row>
        <row r="1211">
          <cell r="F1211" t="str">
            <v>1.23-2103-43-1/1</v>
          </cell>
          <cell r="G1211" t="str">
            <v>Техническое обслуживание манометра</v>
          </cell>
          <cell r="H1211" t="str">
            <v>10 шт.</v>
          </cell>
          <cell r="I1211">
            <v>2.5</v>
          </cell>
          <cell r="Q1211">
            <v>474</v>
          </cell>
          <cell r="R1211">
            <v>309.3</v>
          </cell>
          <cell r="S1211">
            <v>922.8</v>
          </cell>
          <cell r="U1211">
            <v>3.0000000000000004</v>
          </cell>
          <cell r="X1211">
            <v>645.96</v>
          </cell>
          <cell r="Y1211">
            <v>92.28</v>
          </cell>
          <cell r="AE1211">
            <v>123.72</v>
          </cell>
          <cell r="AF1211">
            <v>369.12</v>
          </cell>
          <cell r="AM1211">
            <v>15.8</v>
          </cell>
          <cell r="AN1211">
            <v>10.31</v>
          </cell>
          <cell r="AO1211">
            <v>30.76</v>
          </cell>
          <cell r="AQ1211">
            <v>0.1</v>
          </cell>
          <cell r="AT1211">
            <v>70</v>
          </cell>
          <cell r="AU1211">
            <v>10</v>
          </cell>
          <cell r="AV1211">
            <v>1</v>
          </cell>
          <cell r="BA1211">
            <v>1</v>
          </cell>
          <cell r="BB1211">
            <v>1</v>
          </cell>
          <cell r="BS1211">
            <v>1</v>
          </cell>
          <cell r="BZ1211">
            <v>70</v>
          </cell>
          <cell r="CA1211">
            <v>10</v>
          </cell>
          <cell r="CS1211">
            <v>123.72</v>
          </cell>
          <cell r="DE1211" t="str">
            <v>)*12</v>
          </cell>
          <cell r="DF1211" t="str">
            <v>)*12</v>
          </cell>
          <cell r="DG1211" t="str">
            <v>)*12</v>
          </cell>
          <cell r="DI1211" t="str">
            <v>)*12</v>
          </cell>
        </row>
        <row r="1212">
          <cell r="F1212" t="str">
            <v>1.23-2103-42-1/1</v>
          </cell>
          <cell r="G1212" t="str">
            <v>Техническое обслуживание термометра</v>
          </cell>
          <cell r="H1212" t="str">
            <v>10 шт.</v>
          </cell>
          <cell r="I1212">
            <v>2</v>
          </cell>
          <cell r="Q1212">
            <v>379.2</v>
          </cell>
          <cell r="R1212">
            <v>247.44</v>
          </cell>
          <cell r="S1212">
            <v>738.24</v>
          </cell>
          <cell r="U1212">
            <v>2.4000000000000004</v>
          </cell>
          <cell r="X1212">
            <v>516.77</v>
          </cell>
          <cell r="Y1212">
            <v>73.819999999999993</v>
          </cell>
          <cell r="AE1212">
            <v>123.72</v>
          </cell>
          <cell r="AF1212">
            <v>369.12</v>
          </cell>
          <cell r="AM1212">
            <v>15.8</v>
          </cell>
          <cell r="AN1212">
            <v>10.31</v>
          </cell>
          <cell r="AO1212">
            <v>30.76</v>
          </cell>
          <cell r="AQ1212">
            <v>0.1</v>
          </cell>
          <cell r="AT1212">
            <v>70</v>
          </cell>
          <cell r="AU1212">
            <v>10</v>
          </cell>
          <cell r="AV1212">
            <v>1</v>
          </cell>
          <cell r="BA1212">
            <v>1</v>
          </cell>
          <cell r="BB1212">
            <v>1</v>
          </cell>
          <cell r="BS1212">
            <v>1</v>
          </cell>
          <cell r="BZ1212">
            <v>70</v>
          </cell>
          <cell r="CA1212">
            <v>10</v>
          </cell>
          <cell r="CS1212">
            <v>123.72</v>
          </cell>
          <cell r="DE1212" t="str">
            <v>)*12</v>
          </cell>
          <cell r="DF1212" t="str">
            <v>)*12</v>
          </cell>
          <cell r="DG1212" t="str">
            <v>)*12</v>
          </cell>
          <cell r="DI1212" t="str">
            <v>)*12</v>
          </cell>
        </row>
        <row r="1213">
          <cell r="F1213" t="str">
            <v>1.17-2103-16-1/1</v>
          </cell>
          <cell r="G1213" t="str">
            <v>Техническое обслуживание крана трехходового шарового под манометр</v>
          </cell>
          <cell r="H1213" t="str">
            <v>10 шт.</v>
          </cell>
          <cell r="I1213">
            <v>2.5</v>
          </cell>
          <cell r="P1213">
            <v>8.6999999999999993</v>
          </cell>
          <cell r="S1213">
            <v>9122.1</v>
          </cell>
          <cell r="U1213">
            <v>27</v>
          </cell>
          <cell r="X1213">
            <v>6385.47</v>
          </cell>
          <cell r="Y1213">
            <v>912.21</v>
          </cell>
          <cell r="AE1213">
            <v>0</v>
          </cell>
          <cell r="AF1213">
            <v>3648.84</v>
          </cell>
          <cell r="AL1213">
            <v>0.28999999999999998</v>
          </cell>
          <cell r="AO1213">
            <v>304.07</v>
          </cell>
          <cell r="AQ1213">
            <v>0.9</v>
          </cell>
          <cell r="AT1213">
            <v>70</v>
          </cell>
          <cell r="AU1213">
            <v>10</v>
          </cell>
          <cell r="AV1213">
            <v>1</v>
          </cell>
          <cell r="AW1213">
            <v>1</v>
          </cell>
          <cell r="BA1213">
            <v>1</v>
          </cell>
          <cell r="BC1213">
            <v>1</v>
          </cell>
          <cell r="BZ1213">
            <v>70</v>
          </cell>
          <cell r="CA1213">
            <v>10</v>
          </cell>
          <cell r="CS1213">
            <v>0</v>
          </cell>
          <cell r="DD1213" t="str">
            <v>)*12</v>
          </cell>
          <cell r="DG1213" t="str">
            <v>)*12</v>
          </cell>
          <cell r="DI1213" t="str">
            <v>)*12</v>
          </cell>
        </row>
        <row r="1215">
          <cell r="G1215" t="str">
            <v>Манометры, термометры</v>
          </cell>
        </row>
        <row r="1245">
          <cell r="G1245" t="str">
            <v>Теплоснабжение вентустановок</v>
          </cell>
        </row>
        <row r="1275">
          <cell r="G1275" t="str">
            <v>Холодоснабжение VRF оборудование</v>
          </cell>
        </row>
        <row r="1279">
          <cell r="F1279" t="str">
            <v>1.18-2403-18-2/1</v>
          </cell>
          <cell r="G1279" t="str">
            <v>Техническое обслуживание наружных блоков сплит систем мощностью свыше 10 кВт - ежемесячное</v>
          </cell>
          <cell r="H1279" t="str">
            <v>1 блок</v>
          </cell>
          <cell r="I1279">
            <v>15</v>
          </cell>
          <cell r="P1279">
            <v>123</v>
          </cell>
          <cell r="Q1279">
            <v>460.2</v>
          </cell>
          <cell r="R1279">
            <v>1.2</v>
          </cell>
          <cell r="S1279">
            <v>51847.199999999997</v>
          </cell>
          <cell r="U1279">
            <v>142.79999999999998</v>
          </cell>
          <cell r="X1279">
            <v>36293.040000000001</v>
          </cell>
          <cell r="Y1279">
            <v>5184.72</v>
          </cell>
          <cell r="AE1279">
            <v>0.08</v>
          </cell>
          <cell r="AF1279">
            <v>3456.48</v>
          </cell>
          <cell r="AL1279">
            <v>2.0499999999999998</v>
          </cell>
          <cell r="AM1279">
            <v>7.67</v>
          </cell>
          <cell r="AN1279">
            <v>0.02</v>
          </cell>
          <cell r="AO1279">
            <v>864.12</v>
          </cell>
          <cell r="AQ1279">
            <v>2.38</v>
          </cell>
          <cell r="AT1279">
            <v>70</v>
          </cell>
          <cell r="AU1279">
            <v>10</v>
          </cell>
          <cell r="AV1279">
            <v>1</v>
          </cell>
          <cell r="AW1279">
            <v>1</v>
          </cell>
          <cell r="BA1279">
            <v>1</v>
          </cell>
          <cell r="BB1279">
            <v>1</v>
          </cell>
          <cell r="BC1279">
            <v>1</v>
          </cell>
          <cell r="BS1279">
            <v>1</v>
          </cell>
          <cell r="BZ1279">
            <v>70</v>
          </cell>
          <cell r="CA1279">
            <v>10</v>
          </cell>
          <cell r="CS1279">
            <v>0.08</v>
          </cell>
          <cell r="DD1279" t="str">
            <v>)*4</v>
          </cell>
          <cell r="DE1279" t="str">
            <v>)*4</v>
          </cell>
          <cell r="DF1279" t="str">
            <v>)*4</v>
          </cell>
          <cell r="DG1279" t="str">
            <v>)*4</v>
          </cell>
          <cell r="DI1279" t="str">
            <v>)*4</v>
          </cell>
        </row>
        <row r="1280">
          <cell r="F1280" t="str">
            <v>1.18-2403-19-3/1</v>
          </cell>
          <cell r="G1280" t="str">
            <v>Техническое обслуживание внутренних настенных блоков сплит систем мощностью свыше 7 кВт - ежемесячное</v>
          </cell>
          <cell r="H1280" t="str">
            <v>1 блок</v>
          </cell>
          <cell r="I1280">
            <v>6</v>
          </cell>
          <cell r="P1280">
            <v>14.16</v>
          </cell>
          <cell r="S1280">
            <v>8016.72</v>
          </cell>
          <cell r="U1280">
            <v>22.080000000000002</v>
          </cell>
          <cell r="X1280">
            <v>5611.7</v>
          </cell>
          <cell r="Y1280">
            <v>801.67</v>
          </cell>
          <cell r="AE1280">
            <v>0</v>
          </cell>
          <cell r="AF1280">
            <v>1336.12</v>
          </cell>
          <cell r="AL1280">
            <v>0.59</v>
          </cell>
          <cell r="AO1280">
            <v>334.03</v>
          </cell>
          <cell r="AQ1280">
            <v>0.92</v>
          </cell>
          <cell r="AT1280">
            <v>70</v>
          </cell>
          <cell r="AU1280">
            <v>10</v>
          </cell>
          <cell r="AV1280">
            <v>1</v>
          </cell>
          <cell r="AW1280">
            <v>1</v>
          </cell>
          <cell r="BA1280">
            <v>1</v>
          </cell>
          <cell r="BC1280">
            <v>1</v>
          </cell>
          <cell r="BZ1280">
            <v>70</v>
          </cell>
          <cell r="CA1280">
            <v>10</v>
          </cell>
          <cell r="CS1280">
            <v>0</v>
          </cell>
          <cell r="DD1280" t="str">
            <v>)*4</v>
          </cell>
          <cell r="DG1280" t="str">
            <v>)*4</v>
          </cell>
          <cell r="DI1280" t="str">
            <v>)*4</v>
          </cell>
        </row>
        <row r="1281">
          <cell r="F1281" t="str">
            <v>1.18-2403-17-2/1</v>
          </cell>
          <cell r="G1281" t="str">
            <v>Техническое обслуживание внутренних кассетных блоков сплит систем мощностью свыше 5 кВт - ежемесячное</v>
          </cell>
          <cell r="H1281" t="str">
            <v>1 блок</v>
          </cell>
          <cell r="I1281">
            <v>59</v>
          </cell>
          <cell r="P1281">
            <v>207.68</v>
          </cell>
          <cell r="S1281">
            <v>87400.24</v>
          </cell>
          <cell r="U1281">
            <v>240.72</v>
          </cell>
          <cell r="X1281">
            <v>61180.17</v>
          </cell>
          <cell r="Y1281">
            <v>8740.02</v>
          </cell>
          <cell r="AE1281">
            <v>0</v>
          </cell>
          <cell r="AF1281">
            <v>1481.36</v>
          </cell>
          <cell r="AL1281">
            <v>0.88</v>
          </cell>
          <cell r="AO1281">
            <v>370.34</v>
          </cell>
          <cell r="AQ1281">
            <v>1.02</v>
          </cell>
          <cell r="AT1281">
            <v>70</v>
          </cell>
          <cell r="AU1281">
            <v>10</v>
          </cell>
          <cell r="AV1281">
            <v>1</v>
          </cell>
          <cell r="AW1281">
            <v>1</v>
          </cell>
          <cell r="BA1281">
            <v>1</v>
          </cell>
          <cell r="BC1281">
            <v>1</v>
          </cell>
          <cell r="BZ1281">
            <v>70</v>
          </cell>
          <cell r="CA1281">
            <v>10</v>
          </cell>
          <cell r="CS1281">
            <v>0</v>
          </cell>
          <cell r="DD1281" t="str">
            <v>)*4</v>
          </cell>
          <cell r="DG1281" t="str">
            <v>)*4</v>
          </cell>
          <cell r="DI1281" t="str">
            <v>)*4</v>
          </cell>
        </row>
        <row r="1282">
          <cell r="G1282" t="str">
            <v>Сплит -система с низкотемпературным комплектом (наружний и внутренний блоки в комплекте) Qхол-6,4 кВт N-2,17кВт U-220В Мицубиши электрик</v>
          </cell>
        </row>
        <row r="1283">
          <cell r="F1283" t="str">
            <v>1.18-2403-18-1/1</v>
          </cell>
          <cell r="G1283" t="str">
            <v>Техническое обслуживание наружных блоков сплит систем мощностью до 10 кВт - ежемесячное</v>
          </cell>
          <cell r="H1283" t="str">
            <v>1 блок</v>
          </cell>
          <cell r="I1283">
            <v>2</v>
          </cell>
          <cell r="P1283">
            <v>7.04</v>
          </cell>
          <cell r="Q1283">
            <v>30.72</v>
          </cell>
          <cell r="R1283">
            <v>0.08</v>
          </cell>
          <cell r="S1283">
            <v>5402.56</v>
          </cell>
          <cell r="U1283">
            <v>14.88</v>
          </cell>
          <cell r="X1283">
            <v>3781.79</v>
          </cell>
          <cell r="Y1283">
            <v>540.26</v>
          </cell>
          <cell r="AE1283">
            <v>0.04</v>
          </cell>
          <cell r="AF1283">
            <v>2701.28</v>
          </cell>
          <cell r="AL1283">
            <v>0.88</v>
          </cell>
          <cell r="AM1283">
            <v>3.84</v>
          </cell>
          <cell r="AN1283">
            <v>0.01</v>
          </cell>
          <cell r="AO1283">
            <v>675.32</v>
          </cell>
          <cell r="AQ1283">
            <v>1.86</v>
          </cell>
          <cell r="AT1283">
            <v>70</v>
          </cell>
          <cell r="AU1283">
            <v>10</v>
          </cell>
          <cell r="AV1283">
            <v>1</v>
          </cell>
          <cell r="AW1283">
            <v>1</v>
          </cell>
          <cell r="BA1283">
            <v>1</v>
          </cell>
          <cell r="BB1283">
            <v>1</v>
          </cell>
          <cell r="BC1283">
            <v>1</v>
          </cell>
          <cell r="BS1283">
            <v>1</v>
          </cell>
          <cell r="BZ1283">
            <v>70</v>
          </cell>
          <cell r="CA1283">
            <v>10</v>
          </cell>
          <cell r="CS1283">
            <v>0.04</v>
          </cell>
          <cell r="DD1283" t="str">
            <v>)*4</v>
          </cell>
          <cell r="DE1283" t="str">
            <v>)*4</v>
          </cell>
          <cell r="DF1283" t="str">
            <v>)*4</v>
          </cell>
          <cell r="DG1283" t="str">
            <v>)*4</v>
          </cell>
          <cell r="DI1283" t="str">
            <v>)*4</v>
          </cell>
        </row>
        <row r="1284">
          <cell r="F1284" t="str">
            <v>1.18-2403-19-2/1</v>
          </cell>
          <cell r="G1284" t="str">
            <v>Техническое обслуживание внутренних настенных блоков сплит систем мощностью до 7 кВт - ежемесячное</v>
          </cell>
          <cell r="H1284" t="str">
            <v>1 блок</v>
          </cell>
          <cell r="I1284">
            <v>2</v>
          </cell>
          <cell r="P1284">
            <v>2.3199999999999998</v>
          </cell>
          <cell r="S1284">
            <v>2265.6</v>
          </cell>
          <cell r="U1284">
            <v>6.24</v>
          </cell>
          <cell r="X1284">
            <v>1585.92</v>
          </cell>
          <cell r="Y1284">
            <v>226.56</v>
          </cell>
          <cell r="AE1284">
            <v>0</v>
          </cell>
          <cell r="AF1284">
            <v>1132.8</v>
          </cell>
          <cell r="AL1284">
            <v>0.28999999999999998</v>
          </cell>
          <cell r="AO1284">
            <v>283.2</v>
          </cell>
          <cell r="AQ1284">
            <v>0.78</v>
          </cell>
          <cell r="AT1284">
            <v>70</v>
          </cell>
          <cell r="AU1284">
            <v>10</v>
          </cell>
          <cell r="AV1284">
            <v>1</v>
          </cell>
          <cell r="AW1284">
            <v>1</v>
          </cell>
          <cell r="BA1284">
            <v>1</v>
          </cell>
          <cell r="BC1284">
            <v>1</v>
          </cell>
          <cell r="BZ1284">
            <v>70</v>
          </cell>
          <cell r="CA1284">
            <v>10</v>
          </cell>
          <cell r="CS1284">
            <v>0</v>
          </cell>
          <cell r="DD1284" t="str">
            <v>)*4</v>
          </cell>
          <cell r="DG1284" t="str">
            <v>)*4</v>
          </cell>
          <cell r="DI1284" t="str">
            <v>)*4</v>
          </cell>
        </row>
        <row r="1286">
          <cell r="G1286" t="str">
            <v>Холодоснабжение VRF оборудование</v>
          </cell>
        </row>
        <row r="1316">
          <cell r="G1316" t="str">
            <v>Вентиляция</v>
          </cell>
        </row>
        <row r="1320">
          <cell r="G1320" t="str">
            <v>Приточно-вытяжная установка П1 В1</v>
          </cell>
        </row>
        <row r="1324">
          <cell r="F1324" t="str">
            <v>1.18-2403-20-3/1</v>
          </cell>
          <cell r="G1324" t="str">
            <v>Техническое обслуживание вытяжных установок производительностью до 5000 м3/ч - ежеквартальное</v>
          </cell>
          <cell r="H1324" t="str">
            <v>установка</v>
          </cell>
          <cell r="I1324">
            <v>1</v>
          </cell>
          <cell r="P1324">
            <v>0.12</v>
          </cell>
          <cell r="S1324">
            <v>3456.48</v>
          </cell>
          <cell r="U1324">
            <v>9.52</v>
          </cell>
          <cell r="X1324">
            <v>2419.54</v>
          </cell>
          <cell r="Y1324">
            <v>345.65</v>
          </cell>
          <cell r="AE1324">
            <v>0</v>
          </cell>
          <cell r="AF1324">
            <v>3456.48</v>
          </cell>
          <cell r="AL1324">
            <v>0.03</v>
          </cell>
          <cell r="AO1324">
            <v>864.12</v>
          </cell>
          <cell r="AQ1324">
            <v>2.38</v>
          </cell>
          <cell r="AT1324">
            <v>70</v>
          </cell>
          <cell r="AU1324">
            <v>10</v>
          </cell>
          <cell r="AV1324">
            <v>1</v>
          </cell>
          <cell r="AW1324">
            <v>1</v>
          </cell>
          <cell r="BA1324">
            <v>1</v>
          </cell>
          <cell r="BC1324">
            <v>1</v>
          </cell>
          <cell r="BZ1324">
            <v>70</v>
          </cell>
          <cell r="CA1324">
            <v>10</v>
          </cell>
          <cell r="CS1324">
            <v>0</v>
          </cell>
          <cell r="DD1324" t="str">
            <v>)*4</v>
          </cell>
          <cell r="DG1324" t="str">
            <v>)*4</v>
          </cell>
          <cell r="DI1324" t="str">
            <v>)*4</v>
          </cell>
        </row>
        <row r="1325">
          <cell r="F1325" t="str">
            <v>1.18-2403-21-4/1</v>
          </cell>
          <cell r="G1325" t="str">
            <v>Техническое обслуживание приточных установок производительностью до 5000 м3/ч - ежеквартальное</v>
          </cell>
          <cell r="H1325" t="str">
            <v>установка</v>
          </cell>
          <cell r="I1325">
            <v>1</v>
          </cell>
          <cell r="P1325">
            <v>37.479999999999997</v>
          </cell>
          <cell r="Q1325">
            <v>6.08</v>
          </cell>
          <cell r="R1325">
            <v>0.04</v>
          </cell>
          <cell r="S1325">
            <v>4560.24</v>
          </cell>
          <cell r="U1325">
            <v>12.56</v>
          </cell>
          <cell r="X1325">
            <v>3192.17</v>
          </cell>
          <cell r="Y1325">
            <v>456.02</v>
          </cell>
          <cell r="AE1325">
            <v>0.04</v>
          </cell>
          <cell r="AF1325">
            <v>4560.24</v>
          </cell>
          <cell r="AL1325">
            <v>9.3699999999999992</v>
          </cell>
          <cell r="AM1325">
            <v>1.52</v>
          </cell>
          <cell r="AN1325">
            <v>0.01</v>
          </cell>
          <cell r="AO1325">
            <v>1140.06</v>
          </cell>
          <cell r="AQ1325">
            <v>3.14</v>
          </cell>
          <cell r="AT1325">
            <v>70</v>
          </cell>
          <cell r="AU1325">
            <v>10</v>
          </cell>
          <cell r="AV1325">
            <v>1</v>
          </cell>
          <cell r="AW1325">
            <v>1</v>
          </cell>
          <cell r="BA1325">
            <v>1</v>
          </cell>
          <cell r="BB1325">
            <v>1</v>
          </cell>
          <cell r="BC1325">
            <v>1</v>
          </cell>
          <cell r="BS1325">
            <v>1</v>
          </cell>
          <cell r="BZ1325">
            <v>70</v>
          </cell>
          <cell r="CA1325">
            <v>10</v>
          </cell>
          <cell r="CS1325">
            <v>0.04</v>
          </cell>
          <cell r="DD1325" t="str">
            <v>)*4</v>
          </cell>
          <cell r="DE1325" t="str">
            <v>)*4</v>
          </cell>
          <cell r="DF1325" t="str">
            <v>)*4</v>
          </cell>
          <cell r="DG1325" t="str">
            <v>)*4</v>
          </cell>
          <cell r="DI1325" t="str">
            <v>)*4</v>
          </cell>
        </row>
        <row r="1326">
          <cell r="F1326" t="str">
            <v>1.18-2403-15-1/1</v>
          </cell>
          <cell r="G1326" t="str">
            <v>Очистка и дезинфекция приточных установок производительностью до 5000 м3/ч</v>
          </cell>
          <cell r="H1326" t="str">
            <v>установка</v>
          </cell>
          <cell r="I1326">
            <v>1</v>
          </cell>
          <cell r="P1326">
            <v>58.64</v>
          </cell>
          <cell r="Q1326">
            <v>9021.76</v>
          </cell>
          <cell r="R1326">
            <v>5623.8</v>
          </cell>
          <cell r="S1326">
            <v>12845.92</v>
          </cell>
          <cell r="U1326">
            <v>42.2</v>
          </cell>
          <cell r="X1326">
            <v>8992.14</v>
          </cell>
          <cell r="Y1326">
            <v>1284.5899999999999</v>
          </cell>
          <cell r="AE1326">
            <v>5623.8</v>
          </cell>
          <cell r="AF1326">
            <v>12845.92</v>
          </cell>
          <cell r="AL1326">
            <v>14.66</v>
          </cell>
          <cell r="AM1326">
            <v>2255.44</v>
          </cell>
          <cell r="AN1326">
            <v>1405.95</v>
          </cell>
          <cell r="AO1326">
            <v>3211.48</v>
          </cell>
          <cell r="AQ1326">
            <v>10.55</v>
          </cell>
          <cell r="AT1326">
            <v>70</v>
          </cell>
          <cell r="AU1326">
            <v>10</v>
          </cell>
          <cell r="AV1326">
            <v>1</v>
          </cell>
          <cell r="AW1326">
            <v>1</v>
          </cell>
          <cell r="BA1326">
            <v>1</v>
          </cell>
          <cell r="BB1326">
            <v>1</v>
          </cell>
          <cell r="BC1326">
            <v>1</v>
          </cell>
          <cell r="BS1326">
            <v>1</v>
          </cell>
          <cell r="BZ1326">
            <v>70</v>
          </cell>
          <cell r="CA1326">
            <v>10</v>
          </cell>
          <cell r="CS1326">
            <v>5623.8</v>
          </cell>
          <cell r="DD1326" t="str">
            <v>)*4</v>
          </cell>
          <cell r="DE1326" t="str">
            <v>)*4</v>
          </cell>
          <cell r="DF1326" t="str">
            <v>)*4</v>
          </cell>
          <cell r="DG1326" t="str">
            <v>)*4</v>
          </cell>
          <cell r="DI1326" t="str">
            <v>)*4</v>
          </cell>
        </row>
        <row r="1328">
          <cell r="G1328" t="str">
            <v>Приточно-вытяжная установка П1 В1</v>
          </cell>
        </row>
        <row r="1358">
          <cell r="G1358" t="str">
            <v>Приточная установка П2</v>
          </cell>
        </row>
        <row r="1362">
          <cell r="F1362" t="str">
            <v>1.18-2403-21-4/1</v>
          </cell>
          <cell r="G1362" t="str">
            <v>Техническое обслуживание приточных установок производительностью до 5000 м3/ч - ежеквартальное</v>
          </cell>
          <cell r="H1362" t="str">
            <v>установка</v>
          </cell>
          <cell r="I1362">
            <v>1</v>
          </cell>
          <cell r="P1362">
            <v>37.479999999999997</v>
          </cell>
          <cell r="Q1362">
            <v>6.08</v>
          </cell>
          <cell r="R1362">
            <v>0.04</v>
          </cell>
          <cell r="S1362">
            <v>4560.24</v>
          </cell>
          <cell r="U1362">
            <v>12.56</v>
          </cell>
          <cell r="X1362">
            <v>3192.17</v>
          </cell>
          <cell r="Y1362">
            <v>456.02</v>
          </cell>
          <cell r="AE1362">
            <v>0.04</v>
          </cell>
          <cell r="AF1362">
            <v>4560.24</v>
          </cell>
          <cell r="AL1362">
            <v>9.3699999999999992</v>
          </cell>
          <cell r="AM1362">
            <v>1.52</v>
          </cell>
          <cell r="AN1362">
            <v>0.01</v>
          </cell>
          <cell r="AO1362">
            <v>1140.06</v>
          </cell>
          <cell r="AQ1362">
            <v>3.14</v>
          </cell>
          <cell r="AT1362">
            <v>70</v>
          </cell>
          <cell r="AU1362">
            <v>10</v>
          </cell>
          <cell r="AV1362">
            <v>1</v>
          </cell>
          <cell r="AW1362">
            <v>1</v>
          </cell>
          <cell r="BA1362">
            <v>1</v>
          </cell>
          <cell r="BB1362">
            <v>1</v>
          </cell>
          <cell r="BC1362">
            <v>1</v>
          </cell>
          <cell r="BS1362">
            <v>1</v>
          </cell>
          <cell r="BZ1362">
            <v>70</v>
          </cell>
          <cell r="CA1362">
            <v>10</v>
          </cell>
          <cell r="CS1362">
            <v>0.04</v>
          </cell>
          <cell r="DD1362" t="str">
            <v>)*4</v>
          </cell>
          <cell r="DE1362" t="str">
            <v>)*4</v>
          </cell>
          <cell r="DF1362" t="str">
            <v>)*4</v>
          </cell>
          <cell r="DG1362" t="str">
            <v>)*4</v>
          </cell>
          <cell r="DI1362" t="str">
            <v>)*4</v>
          </cell>
        </row>
        <row r="1363">
          <cell r="F1363" t="str">
            <v>1.18-2403-15-1/1</v>
          </cell>
          <cell r="G1363" t="str">
            <v>Очистка и дезинфекция приточных установок производительностью до 5000 м3/ч</v>
          </cell>
          <cell r="H1363" t="str">
            <v>установка</v>
          </cell>
          <cell r="I1363">
            <v>1</v>
          </cell>
          <cell r="P1363">
            <v>58.64</v>
          </cell>
          <cell r="Q1363">
            <v>9021.76</v>
          </cell>
          <cell r="R1363">
            <v>5623.8</v>
          </cell>
          <cell r="S1363">
            <v>12845.92</v>
          </cell>
          <cell r="U1363">
            <v>42.2</v>
          </cell>
          <cell r="X1363">
            <v>8992.14</v>
          </cell>
          <cell r="Y1363">
            <v>1284.5899999999999</v>
          </cell>
          <cell r="AE1363">
            <v>5623.8</v>
          </cell>
          <cell r="AF1363">
            <v>12845.92</v>
          </cell>
          <cell r="AL1363">
            <v>14.66</v>
          </cell>
          <cell r="AM1363">
            <v>2255.44</v>
          </cell>
          <cell r="AN1363">
            <v>1405.95</v>
          </cell>
          <cell r="AO1363">
            <v>3211.48</v>
          </cell>
          <cell r="AQ1363">
            <v>10.55</v>
          </cell>
          <cell r="AT1363">
            <v>70</v>
          </cell>
          <cell r="AU1363">
            <v>10</v>
          </cell>
          <cell r="AV1363">
            <v>1</v>
          </cell>
          <cell r="AW1363">
            <v>1</v>
          </cell>
          <cell r="BA1363">
            <v>1</v>
          </cell>
          <cell r="BB1363">
            <v>1</v>
          </cell>
          <cell r="BC1363">
            <v>1</v>
          </cell>
          <cell r="BS1363">
            <v>1</v>
          </cell>
          <cell r="BZ1363">
            <v>70</v>
          </cell>
          <cell r="CA1363">
            <v>10</v>
          </cell>
          <cell r="CS1363">
            <v>5623.8</v>
          </cell>
          <cell r="DD1363" t="str">
            <v>)*4</v>
          </cell>
          <cell r="DE1363" t="str">
            <v>)*4</v>
          </cell>
          <cell r="DF1363" t="str">
            <v>)*4</v>
          </cell>
          <cell r="DG1363" t="str">
            <v>)*4</v>
          </cell>
          <cell r="DI1363" t="str">
            <v>)*4</v>
          </cell>
        </row>
        <row r="1365">
          <cell r="G1365" t="str">
            <v>Приточная установка П2</v>
          </cell>
        </row>
        <row r="1395">
          <cell r="G1395" t="str">
            <v>Приточно-вытяжная установка П4 В7</v>
          </cell>
        </row>
        <row r="1399">
          <cell r="F1399" t="str">
            <v>1.18-2403-20-4/1</v>
          </cell>
          <cell r="G1399" t="str">
            <v>Техническое обслуживание вытяжных установок производительностью до 20000 м3/ч - ежеквартальное</v>
          </cell>
          <cell r="H1399" t="str">
            <v>установка</v>
          </cell>
          <cell r="I1399">
            <v>1</v>
          </cell>
          <cell r="P1399">
            <v>0.48</v>
          </cell>
          <cell r="S1399">
            <v>4037.4</v>
          </cell>
          <cell r="U1399">
            <v>11.12</v>
          </cell>
          <cell r="X1399">
            <v>2826.18</v>
          </cell>
          <cell r="Y1399">
            <v>403.74</v>
          </cell>
          <cell r="AE1399">
            <v>0</v>
          </cell>
          <cell r="AF1399">
            <v>4037.4</v>
          </cell>
          <cell r="AL1399">
            <v>0.12</v>
          </cell>
          <cell r="AO1399">
            <v>1009.35</v>
          </cell>
          <cell r="AQ1399">
            <v>2.78</v>
          </cell>
          <cell r="AT1399">
            <v>70</v>
          </cell>
          <cell r="AU1399">
            <v>10</v>
          </cell>
          <cell r="AV1399">
            <v>1</v>
          </cell>
          <cell r="AW1399">
            <v>1</v>
          </cell>
          <cell r="BA1399">
            <v>1</v>
          </cell>
          <cell r="BC1399">
            <v>1</v>
          </cell>
          <cell r="BZ1399">
            <v>70</v>
          </cell>
          <cell r="CA1399">
            <v>10</v>
          </cell>
          <cell r="CS1399">
            <v>0</v>
          </cell>
          <cell r="DD1399" t="str">
            <v>)*4</v>
          </cell>
          <cell r="DG1399" t="str">
            <v>)*4</v>
          </cell>
          <cell r="DI1399" t="str">
            <v>)*4</v>
          </cell>
        </row>
        <row r="1400">
          <cell r="F1400" t="str">
            <v>1.18-2403-21-6/1</v>
          </cell>
          <cell r="G1400" t="str">
            <v>Техническое обслуживание приточных установок производительностью до 20000 м3/ч - ежеквартальное</v>
          </cell>
          <cell r="H1400" t="str">
            <v>установка</v>
          </cell>
          <cell r="I1400">
            <v>1</v>
          </cell>
          <cell r="P1400">
            <v>119.52</v>
          </cell>
          <cell r="Q1400">
            <v>18.239999999999998</v>
          </cell>
          <cell r="R1400">
            <v>0.08</v>
          </cell>
          <cell r="S1400">
            <v>7319.6</v>
          </cell>
          <cell r="U1400">
            <v>20.16</v>
          </cell>
          <cell r="X1400">
            <v>5123.72</v>
          </cell>
          <cell r="Y1400">
            <v>731.96</v>
          </cell>
          <cell r="AE1400">
            <v>0.08</v>
          </cell>
          <cell r="AF1400">
            <v>7319.6</v>
          </cell>
          <cell r="AL1400">
            <v>29.88</v>
          </cell>
          <cell r="AM1400">
            <v>4.5599999999999996</v>
          </cell>
          <cell r="AN1400">
            <v>0.02</v>
          </cell>
          <cell r="AO1400">
            <v>1829.9</v>
          </cell>
          <cell r="AQ1400">
            <v>5.04</v>
          </cell>
          <cell r="AT1400">
            <v>70</v>
          </cell>
          <cell r="AU1400">
            <v>10</v>
          </cell>
          <cell r="AV1400">
            <v>1</v>
          </cell>
          <cell r="AW1400">
            <v>1</v>
          </cell>
          <cell r="BA1400">
            <v>1</v>
          </cell>
          <cell r="BB1400">
            <v>1</v>
          </cell>
          <cell r="BC1400">
            <v>1</v>
          </cell>
          <cell r="BS1400">
            <v>1</v>
          </cell>
          <cell r="BZ1400">
            <v>70</v>
          </cell>
          <cell r="CA1400">
            <v>10</v>
          </cell>
          <cell r="CS1400">
            <v>0.08</v>
          </cell>
          <cell r="DD1400" t="str">
            <v>)*4</v>
          </cell>
          <cell r="DE1400" t="str">
            <v>)*4</v>
          </cell>
          <cell r="DF1400" t="str">
            <v>)*4</v>
          </cell>
          <cell r="DG1400" t="str">
            <v>)*4</v>
          </cell>
          <cell r="DI1400" t="str">
            <v>)*4</v>
          </cell>
        </row>
        <row r="1401">
          <cell r="F1401" t="str">
            <v>1.18-2403-15-2/1</v>
          </cell>
          <cell r="G1401" t="str">
            <v>Очистка и дезинфекция приточных установок производительностью свыше 5000 м3/ч до 20000 м3/ч</v>
          </cell>
          <cell r="H1401" t="str">
            <v>установка</v>
          </cell>
          <cell r="I1401">
            <v>1</v>
          </cell>
          <cell r="P1401">
            <v>62.16</v>
          </cell>
          <cell r="Q1401">
            <v>11866.28</v>
          </cell>
          <cell r="R1401">
            <v>7371.24</v>
          </cell>
          <cell r="S1401">
            <v>16772.599999999999</v>
          </cell>
          <cell r="U1401">
            <v>55.08</v>
          </cell>
          <cell r="X1401">
            <v>11740.82</v>
          </cell>
          <cell r="Y1401">
            <v>1677.26</v>
          </cell>
          <cell r="AE1401">
            <v>7371.24</v>
          </cell>
          <cell r="AF1401">
            <v>16772.599999999999</v>
          </cell>
          <cell r="AL1401">
            <v>15.54</v>
          </cell>
          <cell r="AM1401">
            <v>2966.57</v>
          </cell>
          <cell r="AN1401">
            <v>1842.81</v>
          </cell>
          <cell r="AO1401">
            <v>4193.1499999999996</v>
          </cell>
          <cell r="AQ1401">
            <v>13.77</v>
          </cell>
          <cell r="AT1401">
            <v>70</v>
          </cell>
          <cell r="AU1401">
            <v>10</v>
          </cell>
          <cell r="AV1401">
            <v>1</v>
          </cell>
          <cell r="AW1401">
            <v>1</v>
          </cell>
          <cell r="BA1401">
            <v>1</v>
          </cell>
          <cell r="BB1401">
            <v>1</v>
          </cell>
          <cell r="BC1401">
            <v>1</v>
          </cell>
          <cell r="BS1401">
            <v>1</v>
          </cell>
          <cell r="BZ1401">
            <v>70</v>
          </cell>
          <cell r="CA1401">
            <v>10</v>
          </cell>
          <cell r="CS1401">
            <v>7371.24</v>
          </cell>
          <cell r="DD1401" t="str">
            <v>)*4</v>
          </cell>
          <cell r="DE1401" t="str">
            <v>)*4</v>
          </cell>
          <cell r="DF1401" t="str">
            <v>)*4</v>
          </cell>
          <cell r="DG1401" t="str">
            <v>)*4</v>
          </cell>
          <cell r="DI1401" t="str">
            <v>)*4</v>
          </cell>
        </row>
        <row r="1403">
          <cell r="G1403" t="str">
            <v>Приточно-вытяжная установка П4 В7</v>
          </cell>
        </row>
        <row r="1433">
          <cell r="G1433" t="str">
            <v>Вытяжная установка</v>
          </cell>
        </row>
        <row r="1437">
          <cell r="F1437" t="str">
            <v>1.18-2403-20-4/1</v>
          </cell>
          <cell r="G1437" t="str">
            <v>Техническое обслуживание вытяжных установок производительностью до 20000 м3/ч - ежеквартальное</v>
          </cell>
          <cell r="H1437" t="str">
            <v>установка</v>
          </cell>
          <cell r="I1437">
            <v>1</v>
          </cell>
          <cell r="P1437">
            <v>0.48</v>
          </cell>
          <cell r="S1437">
            <v>4037.4</v>
          </cell>
          <cell r="U1437">
            <v>11.12</v>
          </cell>
          <cell r="X1437">
            <v>2826.18</v>
          </cell>
          <cell r="Y1437">
            <v>403.74</v>
          </cell>
          <cell r="AE1437">
            <v>0</v>
          </cell>
          <cell r="AF1437">
            <v>4037.4</v>
          </cell>
          <cell r="AL1437">
            <v>0.12</v>
          </cell>
          <cell r="AO1437">
            <v>1009.35</v>
          </cell>
          <cell r="AQ1437">
            <v>2.78</v>
          </cell>
          <cell r="AT1437">
            <v>70</v>
          </cell>
          <cell r="AU1437">
            <v>10</v>
          </cell>
          <cell r="AV1437">
            <v>1</v>
          </cell>
          <cell r="AW1437">
            <v>1</v>
          </cell>
          <cell r="BA1437">
            <v>1</v>
          </cell>
          <cell r="BC1437">
            <v>1</v>
          </cell>
          <cell r="BZ1437">
            <v>70</v>
          </cell>
          <cell r="CA1437">
            <v>10</v>
          </cell>
          <cell r="CS1437">
            <v>0</v>
          </cell>
          <cell r="DD1437" t="str">
            <v>)*4</v>
          </cell>
          <cell r="DG1437" t="str">
            <v>)*4</v>
          </cell>
          <cell r="DI1437" t="str">
            <v>)*4</v>
          </cell>
        </row>
        <row r="1439">
          <cell r="G1439" t="str">
            <v>Вытяжная установка</v>
          </cell>
        </row>
        <row r="1469">
          <cell r="G1469" t="str">
            <v>Приточно-вытяжная установка П3 В6</v>
          </cell>
        </row>
        <row r="1473">
          <cell r="F1473" t="str">
            <v>1.18-2403-20-4/1</v>
          </cell>
          <cell r="G1473" t="str">
            <v>Техническое обслуживание вытяжных установок производительностью до 20000 м3/ч - ежеквартальное</v>
          </cell>
          <cell r="H1473" t="str">
            <v>установка</v>
          </cell>
          <cell r="I1473">
            <v>1</v>
          </cell>
          <cell r="P1473">
            <v>0.48</v>
          </cell>
          <cell r="S1473">
            <v>4037.4</v>
          </cell>
          <cell r="U1473">
            <v>11.12</v>
          </cell>
          <cell r="X1473">
            <v>2826.18</v>
          </cell>
          <cell r="Y1473">
            <v>403.74</v>
          </cell>
          <cell r="AE1473">
            <v>0</v>
          </cell>
          <cell r="AF1473">
            <v>4037.4</v>
          </cell>
          <cell r="AL1473">
            <v>0.12</v>
          </cell>
          <cell r="AO1473">
            <v>1009.35</v>
          </cell>
          <cell r="AQ1473">
            <v>2.78</v>
          </cell>
          <cell r="AT1473">
            <v>70</v>
          </cell>
          <cell r="AU1473">
            <v>10</v>
          </cell>
          <cell r="AV1473">
            <v>1</v>
          </cell>
          <cell r="AW1473">
            <v>1</v>
          </cell>
          <cell r="BA1473">
            <v>1</v>
          </cell>
          <cell r="BC1473">
            <v>1</v>
          </cell>
          <cell r="BZ1473">
            <v>70</v>
          </cell>
          <cell r="CA1473">
            <v>10</v>
          </cell>
          <cell r="CS1473">
            <v>0</v>
          </cell>
          <cell r="DD1473" t="str">
            <v>)*4</v>
          </cell>
          <cell r="DG1473" t="str">
            <v>)*4</v>
          </cell>
          <cell r="DI1473" t="str">
            <v>)*4</v>
          </cell>
        </row>
        <row r="1474">
          <cell r="F1474" t="str">
            <v>1.18-2403-21-6/1</v>
          </cell>
          <cell r="G1474" t="str">
            <v>Техническое обслуживание приточных установок производительностью до 20000 м3/ч - ежеквартальное</v>
          </cell>
          <cell r="H1474" t="str">
            <v>установка</v>
          </cell>
          <cell r="I1474">
            <v>1</v>
          </cell>
          <cell r="P1474">
            <v>119.52</v>
          </cell>
          <cell r="Q1474">
            <v>18.239999999999998</v>
          </cell>
          <cell r="R1474">
            <v>0.08</v>
          </cell>
          <cell r="S1474">
            <v>7319.6</v>
          </cell>
          <cell r="U1474">
            <v>20.16</v>
          </cell>
          <cell r="X1474">
            <v>5123.72</v>
          </cell>
          <cell r="Y1474">
            <v>731.96</v>
          </cell>
          <cell r="AE1474">
            <v>0.08</v>
          </cell>
          <cell r="AF1474">
            <v>7319.6</v>
          </cell>
          <cell r="AL1474">
            <v>29.88</v>
          </cell>
          <cell r="AM1474">
            <v>4.5599999999999996</v>
          </cell>
          <cell r="AN1474">
            <v>0.02</v>
          </cell>
          <cell r="AO1474">
            <v>1829.9</v>
          </cell>
          <cell r="AQ1474">
            <v>5.04</v>
          </cell>
          <cell r="AT1474">
            <v>70</v>
          </cell>
          <cell r="AU1474">
            <v>10</v>
          </cell>
          <cell r="AV1474">
            <v>1</v>
          </cell>
          <cell r="AW1474">
            <v>1</v>
          </cell>
          <cell r="BA1474">
            <v>1</v>
          </cell>
          <cell r="BB1474">
            <v>1</v>
          </cell>
          <cell r="BC1474">
            <v>1</v>
          </cell>
          <cell r="BS1474">
            <v>1</v>
          </cell>
          <cell r="BZ1474">
            <v>70</v>
          </cell>
          <cell r="CA1474">
            <v>10</v>
          </cell>
          <cell r="CS1474">
            <v>0.08</v>
          </cell>
          <cell r="DD1474" t="str">
            <v>)*4</v>
          </cell>
          <cell r="DE1474" t="str">
            <v>)*4</v>
          </cell>
          <cell r="DF1474" t="str">
            <v>)*4</v>
          </cell>
          <cell r="DG1474" t="str">
            <v>)*4</v>
          </cell>
          <cell r="DI1474" t="str">
            <v>)*4</v>
          </cell>
        </row>
        <row r="1475">
          <cell r="F1475" t="str">
            <v>1.18-2403-15-2/1</v>
          </cell>
          <cell r="G1475" t="str">
            <v>Очистка и дезинфекция приточных установок производительностью свыше 5000 м3/ч до 20000 м3/ч</v>
          </cell>
          <cell r="H1475" t="str">
            <v>установка</v>
          </cell>
          <cell r="I1475">
            <v>1</v>
          </cell>
          <cell r="P1475">
            <v>62.16</v>
          </cell>
          <cell r="Q1475">
            <v>11866.28</v>
          </cell>
          <cell r="R1475">
            <v>7371.24</v>
          </cell>
          <cell r="S1475">
            <v>16772.599999999999</v>
          </cell>
          <cell r="U1475">
            <v>55.08</v>
          </cell>
          <cell r="X1475">
            <v>11740.82</v>
          </cell>
          <cell r="Y1475">
            <v>1677.26</v>
          </cell>
          <cell r="AE1475">
            <v>7371.24</v>
          </cell>
          <cell r="AF1475">
            <v>16772.599999999999</v>
          </cell>
          <cell r="AL1475">
            <v>15.54</v>
          </cell>
          <cell r="AM1475">
            <v>2966.57</v>
          </cell>
          <cell r="AN1475">
            <v>1842.81</v>
          </cell>
          <cell r="AO1475">
            <v>4193.1499999999996</v>
          </cell>
          <cell r="AQ1475">
            <v>13.77</v>
          </cell>
          <cell r="AT1475">
            <v>70</v>
          </cell>
          <cell r="AU1475">
            <v>10</v>
          </cell>
          <cell r="AV1475">
            <v>1</v>
          </cell>
          <cell r="AW1475">
            <v>1</v>
          </cell>
          <cell r="BA1475">
            <v>1</v>
          </cell>
          <cell r="BB1475">
            <v>1</v>
          </cell>
          <cell r="BC1475">
            <v>1</v>
          </cell>
          <cell r="BS1475">
            <v>1</v>
          </cell>
          <cell r="BZ1475">
            <v>70</v>
          </cell>
          <cell r="CA1475">
            <v>10</v>
          </cell>
          <cell r="CS1475">
            <v>7371.24</v>
          </cell>
          <cell r="DD1475" t="str">
            <v>)*4</v>
          </cell>
          <cell r="DE1475" t="str">
            <v>)*4</v>
          </cell>
          <cell r="DF1475" t="str">
            <v>)*4</v>
          </cell>
          <cell r="DG1475" t="str">
            <v>)*4</v>
          </cell>
          <cell r="DI1475" t="str">
            <v>)*4</v>
          </cell>
        </row>
        <row r="1477">
          <cell r="G1477" t="str">
            <v>Приточно-вытяжная установка П3 В6</v>
          </cell>
        </row>
        <row r="1507">
          <cell r="G1507" t="str">
            <v>Вытяжная установка</v>
          </cell>
        </row>
        <row r="1511">
          <cell r="F1511" t="str">
            <v>1.18-2403-20-4/1</v>
          </cell>
          <cell r="G1511" t="str">
            <v>Техническое обслуживание вытяжных установок производительностью до 20000 м3/ч - ежеквартальное</v>
          </cell>
          <cell r="H1511" t="str">
            <v>установка</v>
          </cell>
          <cell r="I1511">
            <v>1</v>
          </cell>
          <cell r="P1511">
            <v>0.48</v>
          </cell>
          <cell r="S1511">
            <v>4037.4</v>
          </cell>
          <cell r="U1511">
            <v>11.12</v>
          </cell>
          <cell r="X1511">
            <v>2826.18</v>
          </cell>
          <cell r="Y1511">
            <v>403.74</v>
          </cell>
          <cell r="AE1511">
            <v>0</v>
          </cell>
          <cell r="AF1511">
            <v>4037.4</v>
          </cell>
          <cell r="AL1511">
            <v>0.12</v>
          </cell>
          <cell r="AO1511">
            <v>1009.35</v>
          </cell>
          <cell r="AQ1511">
            <v>2.78</v>
          </cell>
          <cell r="AT1511">
            <v>70</v>
          </cell>
          <cell r="AU1511">
            <v>10</v>
          </cell>
          <cell r="AV1511">
            <v>1</v>
          </cell>
          <cell r="AW1511">
            <v>1</v>
          </cell>
          <cell r="BA1511">
            <v>1</v>
          </cell>
          <cell r="BC1511">
            <v>1</v>
          </cell>
          <cell r="BZ1511">
            <v>70</v>
          </cell>
          <cell r="CA1511">
            <v>10</v>
          </cell>
          <cell r="CS1511">
            <v>0</v>
          </cell>
          <cell r="DD1511" t="str">
            <v>)*4</v>
          </cell>
          <cell r="DG1511" t="str">
            <v>)*4</v>
          </cell>
          <cell r="DI1511" t="str">
            <v>)*4</v>
          </cell>
        </row>
        <row r="1513">
          <cell r="G1513" t="str">
            <v>Вытяжная установка</v>
          </cell>
        </row>
        <row r="1543">
          <cell r="G1543" t="str">
            <v>Приточная установка П5</v>
          </cell>
        </row>
        <row r="1547">
          <cell r="F1547" t="str">
            <v>1.18-2403-21-4/1</v>
          </cell>
          <cell r="G1547" t="str">
            <v>Техническое обслуживание приточных установок производительностью до 5000 м3/ч - ежеквартальное</v>
          </cell>
          <cell r="H1547" t="str">
            <v>установка</v>
          </cell>
          <cell r="I1547">
            <v>1</v>
          </cell>
          <cell r="P1547">
            <v>37.479999999999997</v>
          </cell>
          <cell r="Q1547">
            <v>6.08</v>
          </cell>
          <cell r="R1547">
            <v>0.04</v>
          </cell>
          <cell r="S1547">
            <v>4560.24</v>
          </cell>
          <cell r="U1547">
            <v>12.56</v>
          </cell>
          <cell r="X1547">
            <v>3192.17</v>
          </cell>
          <cell r="Y1547">
            <v>456.02</v>
          </cell>
          <cell r="AE1547">
            <v>0.04</v>
          </cell>
          <cell r="AF1547">
            <v>4560.24</v>
          </cell>
          <cell r="AL1547">
            <v>9.3699999999999992</v>
          </cell>
          <cell r="AM1547">
            <v>1.52</v>
          </cell>
          <cell r="AN1547">
            <v>0.01</v>
          </cell>
          <cell r="AO1547">
            <v>1140.06</v>
          </cell>
          <cell r="AQ1547">
            <v>3.14</v>
          </cell>
          <cell r="AT1547">
            <v>70</v>
          </cell>
          <cell r="AU1547">
            <v>10</v>
          </cell>
          <cell r="AV1547">
            <v>1</v>
          </cell>
          <cell r="AW1547">
            <v>1</v>
          </cell>
          <cell r="BA1547">
            <v>1</v>
          </cell>
          <cell r="BB1547">
            <v>1</v>
          </cell>
          <cell r="BC1547">
            <v>1</v>
          </cell>
          <cell r="BS1547">
            <v>1</v>
          </cell>
          <cell r="BZ1547">
            <v>70</v>
          </cell>
          <cell r="CA1547">
            <v>10</v>
          </cell>
          <cell r="CS1547">
            <v>0.04</v>
          </cell>
          <cell r="DD1547" t="str">
            <v>)*4</v>
          </cell>
          <cell r="DE1547" t="str">
            <v>)*4</v>
          </cell>
          <cell r="DF1547" t="str">
            <v>)*4</v>
          </cell>
          <cell r="DG1547" t="str">
            <v>)*4</v>
          </cell>
          <cell r="DI1547" t="str">
            <v>)*4</v>
          </cell>
        </row>
        <row r="1548">
          <cell r="F1548" t="str">
            <v>1.18-2403-15-1/1</v>
          </cell>
          <cell r="G1548" t="str">
            <v>Очистка и дезинфекция приточных установок производительностью до 5000 м3/ч</v>
          </cell>
          <cell r="H1548" t="str">
            <v>установка</v>
          </cell>
          <cell r="I1548">
            <v>1</v>
          </cell>
          <cell r="P1548">
            <v>58.64</v>
          </cell>
          <cell r="Q1548">
            <v>9021.76</v>
          </cell>
          <cell r="R1548">
            <v>5623.8</v>
          </cell>
          <cell r="S1548">
            <v>12845.92</v>
          </cell>
          <cell r="U1548">
            <v>42.2</v>
          </cell>
          <cell r="X1548">
            <v>8992.14</v>
          </cell>
          <cell r="Y1548">
            <v>1284.5899999999999</v>
          </cell>
          <cell r="AE1548">
            <v>5623.8</v>
          </cell>
          <cell r="AF1548">
            <v>12845.92</v>
          </cell>
          <cell r="AL1548">
            <v>14.66</v>
          </cell>
          <cell r="AM1548">
            <v>2255.44</v>
          </cell>
          <cell r="AN1548">
            <v>1405.95</v>
          </cell>
          <cell r="AO1548">
            <v>3211.48</v>
          </cell>
          <cell r="AQ1548">
            <v>10.55</v>
          </cell>
          <cell r="AT1548">
            <v>70</v>
          </cell>
          <cell r="AU1548">
            <v>10</v>
          </cell>
          <cell r="AV1548">
            <v>1</v>
          </cell>
          <cell r="AW1548">
            <v>1</v>
          </cell>
          <cell r="BA1548">
            <v>1</v>
          </cell>
          <cell r="BB1548">
            <v>1</v>
          </cell>
          <cell r="BC1548">
            <v>1</v>
          </cell>
          <cell r="BS1548">
            <v>1</v>
          </cell>
          <cell r="BZ1548">
            <v>70</v>
          </cell>
          <cell r="CA1548">
            <v>10</v>
          </cell>
          <cell r="CS1548">
            <v>5623.8</v>
          </cell>
          <cell r="DD1548" t="str">
            <v>)*4</v>
          </cell>
          <cell r="DE1548" t="str">
            <v>)*4</v>
          </cell>
          <cell r="DF1548" t="str">
            <v>)*4</v>
          </cell>
          <cell r="DG1548" t="str">
            <v>)*4</v>
          </cell>
          <cell r="DI1548" t="str">
            <v>)*4</v>
          </cell>
        </row>
        <row r="1550">
          <cell r="G1550" t="str">
            <v>Приточная установка П5</v>
          </cell>
        </row>
        <row r="1580">
          <cell r="G1580" t="str">
            <v>Приточная установка П6</v>
          </cell>
        </row>
        <row r="1584">
          <cell r="F1584" t="str">
            <v>1.18-2403-21-6/1</v>
          </cell>
          <cell r="G1584" t="str">
            <v>Техническое обслуживание приточных установок производительностью до 20000 м3/ч - ежеквартальное</v>
          </cell>
          <cell r="H1584" t="str">
            <v>установка</v>
          </cell>
          <cell r="I1584">
            <v>1</v>
          </cell>
          <cell r="P1584">
            <v>119.52</v>
          </cell>
          <cell r="Q1584">
            <v>18.239999999999998</v>
          </cell>
          <cell r="R1584">
            <v>0.08</v>
          </cell>
          <cell r="S1584">
            <v>7319.6</v>
          </cell>
          <cell r="U1584">
            <v>20.16</v>
          </cell>
          <cell r="X1584">
            <v>5123.72</v>
          </cell>
          <cell r="Y1584">
            <v>731.96</v>
          </cell>
          <cell r="AE1584">
            <v>0.08</v>
          </cell>
          <cell r="AF1584">
            <v>7319.6</v>
          </cell>
          <cell r="AL1584">
            <v>29.88</v>
          </cell>
          <cell r="AM1584">
            <v>4.5599999999999996</v>
          </cell>
          <cell r="AN1584">
            <v>0.02</v>
          </cell>
          <cell r="AO1584">
            <v>1829.9</v>
          </cell>
          <cell r="AQ1584">
            <v>5.04</v>
          </cell>
          <cell r="AT1584">
            <v>70</v>
          </cell>
          <cell r="AU1584">
            <v>10</v>
          </cell>
          <cell r="AV1584">
            <v>1</v>
          </cell>
          <cell r="AW1584">
            <v>1</v>
          </cell>
          <cell r="BA1584">
            <v>1</v>
          </cell>
          <cell r="BB1584">
            <v>1</v>
          </cell>
          <cell r="BC1584">
            <v>1</v>
          </cell>
          <cell r="BS1584">
            <v>1</v>
          </cell>
          <cell r="BZ1584">
            <v>70</v>
          </cell>
          <cell r="CA1584">
            <v>10</v>
          </cell>
          <cell r="CS1584">
            <v>0.08</v>
          </cell>
          <cell r="DD1584" t="str">
            <v>)*4</v>
          </cell>
          <cell r="DE1584" t="str">
            <v>)*4</v>
          </cell>
          <cell r="DF1584" t="str">
            <v>)*4</v>
          </cell>
          <cell r="DG1584" t="str">
            <v>)*4</v>
          </cell>
          <cell r="DI1584" t="str">
            <v>)*4</v>
          </cell>
        </row>
        <row r="1585">
          <cell r="F1585" t="str">
            <v>1.18-2403-15-2/1</v>
          </cell>
          <cell r="G1585" t="str">
            <v>Очистка и дезинфекция приточных установок производительностью свыше 5000 м3/ч до 20000 м3/ч</v>
          </cell>
          <cell r="H1585" t="str">
            <v>установка</v>
          </cell>
          <cell r="I1585">
            <v>1</v>
          </cell>
          <cell r="P1585">
            <v>62.16</v>
          </cell>
          <cell r="Q1585">
            <v>11866.28</v>
          </cell>
          <cell r="R1585">
            <v>7371.24</v>
          </cell>
          <cell r="S1585">
            <v>16772.599999999999</v>
          </cell>
          <cell r="U1585">
            <v>55.08</v>
          </cell>
          <cell r="X1585">
            <v>11740.82</v>
          </cell>
          <cell r="Y1585">
            <v>1677.26</v>
          </cell>
          <cell r="AE1585">
            <v>7371.24</v>
          </cell>
          <cell r="AF1585">
            <v>16772.599999999999</v>
          </cell>
          <cell r="AL1585">
            <v>15.54</v>
          </cell>
          <cell r="AM1585">
            <v>2966.57</v>
          </cell>
          <cell r="AN1585">
            <v>1842.81</v>
          </cell>
          <cell r="AO1585">
            <v>4193.1499999999996</v>
          </cell>
          <cell r="AQ1585">
            <v>13.77</v>
          </cell>
          <cell r="AT1585">
            <v>70</v>
          </cell>
          <cell r="AU1585">
            <v>10</v>
          </cell>
          <cell r="AV1585">
            <v>1</v>
          </cell>
          <cell r="AW1585">
            <v>1</v>
          </cell>
          <cell r="BA1585">
            <v>1</v>
          </cell>
          <cell r="BB1585">
            <v>1</v>
          </cell>
          <cell r="BC1585">
            <v>1</v>
          </cell>
          <cell r="BS1585">
            <v>1</v>
          </cell>
          <cell r="BZ1585">
            <v>70</v>
          </cell>
          <cell r="CA1585">
            <v>10</v>
          </cell>
          <cell r="CS1585">
            <v>7371.24</v>
          </cell>
          <cell r="DD1585" t="str">
            <v>)*4</v>
          </cell>
          <cell r="DE1585" t="str">
            <v>)*4</v>
          </cell>
          <cell r="DF1585" t="str">
            <v>)*4</v>
          </cell>
          <cell r="DG1585" t="str">
            <v>)*4</v>
          </cell>
          <cell r="DI1585" t="str">
            <v>)*4</v>
          </cell>
        </row>
        <row r="1587">
          <cell r="G1587" t="str">
            <v>Приточная установка П6</v>
          </cell>
        </row>
        <row r="1617">
          <cell r="G1617" t="str">
            <v>Приточная установка П7</v>
          </cell>
        </row>
        <row r="1621">
          <cell r="F1621" t="str">
            <v>1.18-2403-21-4/1</v>
          </cell>
          <cell r="G1621" t="str">
            <v>Техническое обслуживание приточных установок производительностью до 5000 м3/ч - ежеквартальное</v>
          </cell>
          <cell r="H1621" t="str">
            <v>установка</v>
          </cell>
          <cell r="I1621">
            <v>1</v>
          </cell>
          <cell r="P1621">
            <v>37.479999999999997</v>
          </cell>
          <cell r="Q1621">
            <v>6.08</v>
          </cell>
          <cell r="R1621">
            <v>0.04</v>
          </cell>
          <cell r="S1621">
            <v>4560.24</v>
          </cell>
          <cell r="U1621">
            <v>12.56</v>
          </cell>
          <cell r="X1621">
            <v>3192.17</v>
          </cell>
          <cell r="Y1621">
            <v>456.02</v>
          </cell>
          <cell r="AE1621">
            <v>0.04</v>
          </cell>
          <cell r="AF1621">
            <v>4560.24</v>
          </cell>
          <cell r="AL1621">
            <v>9.3699999999999992</v>
          </cell>
          <cell r="AM1621">
            <v>1.52</v>
          </cell>
          <cell r="AN1621">
            <v>0.01</v>
          </cell>
          <cell r="AO1621">
            <v>1140.06</v>
          </cell>
          <cell r="AQ1621">
            <v>3.14</v>
          </cell>
          <cell r="AT1621">
            <v>70</v>
          </cell>
          <cell r="AU1621">
            <v>10</v>
          </cell>
          <cell r="AV1621">
            <v>1</v>
          </cell>
          <cell r="AW1621">
            <v>1</v>
          </cell>
          <cell r="BA1621">
            <v>1</v>
          </cell>
          <cell r="BB1621">
            <v>1</v>
          </cell>
          <cell r="BC1621">
            <v>1</v>
          </cell>
          <cell r="BS1621">
            <v>1</v>
          </cell>
          <cell r="BZ1621">
            <v>70</v>
          </cell>
          <cell r="CA1621">
            <v>10</v>
          </cell>
          <cell r="CS1621">
            <v>0.04</v>
          </cell>
          <cell r="DD1621" t="str">
            <v>)*4</v>
          </cell>
          <cell r="DE1621" t="str">
            <v>)*4</v>
          </cell>
          <cell r="DF1621" t="str">
            <v>)*4</v>
          </cell>
          <cell r="DG1621" t="str">
            <v>)*4</v>
          </cell>
          <cell r="DI1621" t="str">
            <v>)*4</v>
          </cell>
        </row>
        <row r="1622">
          <cell r="F1622" t="str">
            <v>1.18-2403-15-1/1</v>
          </cell>
          <cell r="G1622" t="str">
            <v>Очистка и дезинфекция приточных установок производительностью до 5000 м3/ч</v>
          </cell>
          <cell r="H1622" t="str">
            <v>установка</v>
          </cell>
          <cell r="I1622">
            <v>1</v>
          </cell>
          <cell r="P1622">
            <v>58.64</v>
          </cell>
          <cell r="Q1622">
            <v>9021.76</v>
          </cell>
          <cell r="R1622">
            <v>5623.8</v>
          </cell>
          <cell r="S1622">
            <v>12845.92</v>
          </cell>
          <cell r="U1622">
            <v>42.2</v>
          </cell>
          <cell r="X1622">
            <v>8992.14</v>
          </cell>
          <cell r="Y1622">
            <v>1284.5899999999999</v>
          </cell>
          <cell r="AE1622">
            <v>5623.8</v>
          </cell>
          <cell r="AF1622">
            <v>12845.92</v>
          </cell>
          <cell r="AL1622">
            <v>14.66</v>
          </cell>
          <cell r="AM1622">
            <v>2255.44</v>
          </cell>
          <cell r="AN1622">
            <v>1405.95</v>
          </cell>
          <cell r="AO1622">
            <v>3211.48</v>
          </cell>
          <cell r="AQ1622">
            <v>10.55</v>
          </cell>
          <cell r="AT1622">
            <v>70</v>
          </cell>
          <cell r="AU1622">
            <v>10</v>
          </cell>
          <cell r="AV1622">
            <v>1</v>
          </cell>
          <cell r="AW1622">
            <v>1</v>
          </cell>
          <cell r="BA1622">
            <v>1</v>
          </cell>
          <cell r="BB1622">
            <v>1</v>
          </cell>
          <cell r="BC1622">
            <v>1</v>
          </cell>
          <cell r="BS1622">
            <v>1</v>
          </cell>
          <cell r="BZ1622">
            <v>70</v>
          </cell>
          <cell r="CA1622">
            <v>10</v>
          </cell>
          <cell r="CS1622">
            <v>5623.8</v>
          </cell>
          <cell r="DD1622" t="str">
            <v>)*4</v>
          </cell>
          <cell r="DE1622" t="str">
            <v>)*4</v>
          </cell>
          <cell r="DF1622" t="str">
            <v>)*4</v>
          </cell>
          <cell r="DG1622" t="str">
            <v>)*4</v>
          </cell>
          <cell r="DI1622" t="str">
            <v>)*4</v>
          </cell>
        </row>
        <row r="1624">
          <cell r="G1624" t="str">
            <v>Приточная установка П7</v>
          </cell>
        </row>
        <row r="1654">
          <cell r="G1654" t="str">
            <v>Вентиляция</v>
          </cell>
        </row>
        <row r="1684">
          <cell r="G1684" t="str">
            <v>Вентиляторы</v>
          </cell>
        </row>
        <row r="1688">
          <cell r="F1688" t="str">
            <v>1.18-2303-3-2/1</v>
          </cell>
          <cell r="G1688" t="str">
            <v>Техническое обслуживание канального вентилятора - ежеквартальное</v>
          </cell>
          <cell r="H1688" t="str">
            <v>шт.</v>
          </cell>
          <cell r="I1688">
            <v>49</v>
          </cell>
          <cell r="S1688">
            <v>114805.04</v>
          </cell>
          <cell r="U1688">
            <v>344.96</v>
          </cell>
          <cell r="X1688">
            <v>80363.53</v>
          </cell>
          <cell r="Y1688">
            <v>11480.5</v>
          </cell>
          <cell r="AE1688">
            <v>0</v>
          </cell>
          <cell r="AF1688">
            <v>2342.96</v>
          </cell>
          <cell r="AO1688">
            <v>585.74</v>
          </cell>
          <cell r="AQ1688">
            <v>1.76</v>
          </cell>
          <cell r="AT1688">
            <v>70</v>
          </cell>
          <cell r="AU1688">
            <v>10</v>
          </cell>
          <cell r="AV1688">
            <v>1</v>
          </cell>
          <cell r="BA1688">
            <v>1</v>
          </cell>
          <cell r="BZ1688">
            <v>70</v>
          </cell>
          <cell r="CA1688">
            <v>10</v>
          </cell>
          <cell r="CS1688">
            <v>0</v>
          </cell>
          <cell r="DG1688" t="str">
            <v>)*4</v>
          </cell>
          <cell r="DI1688" t="str">
            <v>)*4</v>
          </cell>
        </row>
        <row r="1690">
          <cell r="G1690" t="str">
            <v>Сплит-система с внутренним блоком кассетного типа Q-10кВт</v>
          </cell>
        </row>
        <row r="1694">
          <cell r="F1694" t="str">
            <v>1.18-2403-19-3/1</v>
          </cell>
          <cell r="G1694" t="str">
            <v>Техническое обслуживание внутренних настенных блоков сплит систем мощностью свыше 7 кВт - ежемесячное</v>
          </cell>
          <cell r="H1694" t="str">
            <v>1 блок</v>
          </cell>
          <cell r="I1694">
            <v>2</v>
          </cell>
          <cell r="P1694">
            <v>4.72</v>
          </cell>
          <cell r="S1694">
            <v>2672.24</v>
          </cell>
          <cell r="U1694">
            <v>7.36</v>
          </cell>
          <cell r="X1694">
            <v>1870.57</v>
          </cell>
          <cell r="Y1694">
            <v>267.22000000000003</v>
          </cell>
          <cell r="AE1694">
            <v>0</v>
          </cell>
          <cell r="AF1694">
            <v>1336.12</v>
          </cell>
          <cell r="AL1694">
            <v>0.59</v>
          </cell>
          <cell r="AO1694">
            <v>334.03</v>
          </cell>
          <cell r="AQ1694">
            <v>0.92</v>
          </cell>
          <cell r="AT1694">
            <v>70</v>
          </cell>
          <cell r="AU1694">
            <v>10</v>
          </cell>
          <cell r="AV1694">
            <v>1</v>
          </cell>
          <cell r="AW1694">
            <v>1</v>
          </cell>
          <cell r="BA1694">
            <v>1</v>
          </cell>
          <cell r="BC1694">
            <v>1</v>
          </cell>
          <cell r="BZ1694">
            <v>70</v>
          </cell>
          <cell r="CA1694">
            <v>10</v>
          </cell>
          <cell r="CS1694">
            <v>0</v>
          </cell>
          <cell r="DD1694" t="str">
            <v>)*4</v>
          </cell>
          <cell r="DG1694" t="str">
            <v>)*4</v>
          </cell>
          <cell r="DI1694" t="str">
            <v>)*4</v>
          </cell>
        </row>
        <row r="1696">
          <cell r="G1696" t="str">
            <v>Сплит-система с внутренним блоком кассетного типа Q-10кВт</v>
          </cell>
        </row>
        <row r="1726">
          <cell r="G1726" t="str">
            <v>Вентиляторы</v>
          </cell>
        </row>
        <row r="1756">
          <cell r="G1756" t="str">
            <v>Воздуховоды</v>
          </cell>
        </row>
        <row r="1760">
          <cell r="F1760" t="str">
            <v>1.18-2103-1-1/1</v>
          </cell>
          <cell r="G1760" t="str">
            <v>Очистка воздуховодов механизированным способом</v>
          </cell>
          <cell r="H1760" t="str">
            <v>100 м2</v>
          </cell>
          <cell r="I1760">
            <v>28.6326</v>
          </cell>
          <cell r="P1760">
            <v>502.79</v>
          </cell>
          <cell r="Q1760">
            <v>316634.18</v>
          </cell>
          <cell r="R1760">
            <v>196000.45</v>
          </cell>
          <cell r="S1760">
            <v>432416.4</v>
          </cell>
          <cell r="U1760">
            <v>1503.7841520000002</v>
          </cell>
          <cell r="X1760">
            <v>302691.48</v>
          </cell>
          <cell r="Y1760">
            <v>43241.64</v>
          </cell>
          <cell r="AE1760">
            <v>6845.36</v>
          </cell>
          <cell r="AF1760">
            <v>15102.24</v>
          </cell>
          <cell r="AL1760">
            <v>4.3899999999999997</v>
          </cell>
          <cell r="AM1760">
            <v>2764.63</v>
          </cell>
          <cell r="AN1760">
            <v>1711.34</v>
          </cell>
          <cell r="AO1760">
            <v>3775.56</v>
          </cell>
          <cell r="AQ1760">
            <v>13.13</v>
          </cell>
          <cell r="AT1760">
            <v>70</v>
          </cell>
          <cell r="AU1760">
            <v>10</v>
          </cell>
          <cell r="AV1760">
            <v>1</v>
          </cell>
          <cell r="AW1760">
            <v>1</v>
          </cell>
          <cell r="BA1760">
            <v>1</v>
          </cell>
          <cell r="BB1760">
            <v>1</v>
          </cell>
          <cell r="BC1760">
            <v>1</v>
          </cell>
          <cell r="BS1760">
            <v>1</v>
          </cell>
          <cell r="BZ1760">
            <v>70</v>
          </cell>
          <cell r="CA1760">
            <v>10</v>
          </cell>
          <cell r="CS1760">
            <v>6845.36</v>
          </cell>
          <cell r="DD1760" t="str">
            <v>)*4</v>
          </cell>
          <cell r="DE1760" t="str">
            <v>)*4</v>
          </cell>
          <cell r="DF1760" t="str">
            <v>)*4</v>
          </cell>
          <cell r="DG1760" t="str">
            <v>)*4</v>
          </cell>
          <cell r="DI1760" t="str">
            <v>)*4</v>
          </cell>
        </row>
        <row r="1761">
          <cell r="F1761" t="str">
            <v>1.18-2103-1-2/1</v>
          </cell>
          <cell r="G1761" t="str">
            <v>Дезинфекция воздуховодов, добавлять к поз. 1.18-2103-1-1</v>
          </cell>
          <cell r="H1761" t="str">
            <v>100 м2</v>
          </cell>
          <cell r="I1761">
            <v>28.6326</v>
          </cell>
          <cell r="P1761">
            <v>1862.26</v>
          </cell>
          <cell r="Q1761">
            <v>47393.82</v>
          </cell>
          <cell r="R1761">
            <v>30704.45</v>
          </cell>
          <cell r="S1761">
            <v>69195.83</v>
          </cell>
          <cell r="U1761">
            <v>240.51384000000002</v>
          </cell>
          <cell r="X1761">
            <v>48437.08</v>
          </cell>
          <cell r="Y1761">
            <v>6919.58</v>
          </cell>
          <cell r="AE1761">
            <v>1072.3599999999999</v>
          </cell>
          <cell r="AF1761">
            <v>2416.6799999999998</v>
          </cell>
          <cell r="AL1761">
            <v>16.260000000000002</v>
          </cell>
          <cell r="AM1761">
            <v>413.81</v>
          </cell>
          <cell r="AN1761">
            <v>268.08999999999997</v>
          </cell>
          <cell r="AO1761">
            <v>604.16999999999996</v>
          </cell>
          <cell r="AQ1761">
            <v>2.1</v>
          </cell>
          <cell r="AT1761">
            <v>70</v>
          </cell>
          <cell r="AU1761">
            <v>10</v>
          </cell>
          <cell r="AV1761">
            <v>1</v>
          </cell>
          <cell r="AW1761">
            <v>1</v>
          </cell>
          <cell r="BA1761">
            <v>1</v>
          </cell>
          <cell r="BB1761">
            <v>1</v>
          </cell>
          <cell r="BC1761">
            <v>1</v>
          </cell>
          <cell r="BS1761">
            <v>1</v>
          </cell>
          <cell r="BZ1761">
            <v>70</v>
          </cell>
          <cell r="CA1761">
            <v>10</v>
          </cell>
          <cell r="CS1761">
            <v>1072.3599999999999</v>
          </cell>
          <cell r="DD1761" t="str">
            <v>)*4</v>
          </cell>
          <cell r="DE1761" t="str">
            <v>)*4</v>
          </cell>
          <cell r="DF1761" t="str">
            <v>)*4</v>
          </cell>
          <cell r="DG1761" t="str">
            <v>)*4</v>
          </cell>
          <cell r="DI1761" t="str">
            <v>)*4</v>
          </cell>
        </row>
        <row r="1762">
          <cell r="F1762" t="str">
            <v>1.18-2103-1-1/1</v>
          </cell>
          <cell r="G1762" t="str">
            <v>Очистка воздуховодов механизированным способом (от жировых отложений)</v>
          </cell>
          <cell r="H1762" t="str">
            <v>100 м2</v>
          </cell>
          <cell r="I1762">
            <v>1.82</v>
          </cell>
          <cell r="P1762">
            <v>31.96</v>
          </cell>
          <cell r="Q1762">
            <v>20126.509999999998</v>
          </cell>
          <cell r="R1762">
            <v>12458.56</v>
          </cell>
          <cell r="S1762">
            <v>27486.080000000002</v>
          </cell>
          <cell r="U1762">
            <v>95.586400000000012</v>
          </cell>
          <cell r="X1762">
            <v>19240.259999999998</v>
          </cell>
          <cell r="Y1762">
            <v>2748.61</v>
          </cell>
          <cell r="AE1762">
            <v>6845.36</v>
          </cell>
          <cell r="AF1762">
            <v>15102.24</v>
          </cell>
          <cell r="AL1762">
            <v>4.3899999999999997</v>
          </cell>
          <cell r="AM1762">
            <v>2764.63</v>
          </cell>
          <cell r="AN1762">
            <v>1711.34</v>
          </cell>
          <cell r="AO1762">
            <v>3775.56</v>
          </cell>
          <cell r="AQ1762">
            <v>13.13</v>
          </cell>
          <cell r="AT1762">
            <v>70</v>
          </cell>
          <cell r="AU1762">
            <v>10</v>
          </cell>
          <cell r="AV1762">
            <v>1</v>
          </cell>
          <cell r="AW1762">
            <v>1</v>
          </cell>
          <cell r="BA1762">
            <v>1</v>
          </cell>
          <cell r="BB1762">
            <v>1</v>
          </cell>
          <cell r="BC1762">
            <v>1</v>
          </cell>
          <cell r="BS1762">
            <v>1</v>
          </cell>
          <cell r="BZ1762">
            <v>70</v>
          </cell>
          <cell r="CA1762">
            <v>10</v>
          </cell>
          <cell r="CS1762">
            <v>6845.36</v>
          </cell>
          <cell r="DD1762" t="str">
            <v>)*4</v>
          </cell>
          <cell r="DE1762" t="str">
            <v>)*4</v>
          </cell>
          <cell r="DF1762" t="str">
            <v>)*4</v>
          </cell>
          <cell r="DG1762" t="str">
            <v>)*4</v>
          </cell>
          <cell r="DI1762" t="str">
            <v>)*4</v>
          </cell>
        </row>
        <row r="1763">
          <cell r="F1763" t="str">
            <v>1.18-2103-1-2/1</v>
          </cell>
          <cell r="G1763" t="str">
            <v>Дезинфекция воздуховодов, добавлять к поз. 1.18-2103-1-1 (от жировых отложений)</v>
          </cell>
          <cell r="H1763" t="str">
            <v>100 м2</v>
          </cell>
          <cell r="I1763">
            <v>1.82</v>
          </cell>
          <cell r="P1763">
            <v>118.37</v>
          </cell>
          <cell r="Q1763">
            <v>3012.54</v>
          </cell>
          <cell r="R1763">
            <v>1951.7</v>
          </cell>
          <cell r="S1763">
            <v>4398.3599999999997</v>
          </cell>
          <cell r="U1763">
            <v>15.288000000000002</v>
          </cell>
          <cell r="X1763">
            <v>3078.85</v>
          </cell>
          <cell r="Y1763">
            <v>439.84</v>
          </cell>
          <cell r="AE1763">
            <v>1072.3599999999999</v>
          </cell>
          <cell r="AF1763">
            <v>2416.6799999999998</v>
          </cell>
          <cell r="AL1763">
            <v>16.260000000000002</v>
          </cell>
          <cell r="AM1763">
            <v>413.81</v>
          </cell>
          <cell r="AN1763">
            <v>268.08999999999997</v>
          </cell>
          <cell r="AO1763">
            <v>604.16999999999996</v>
          </cell>
          <cell r="AQ1763">
            <v>2.1</v>
          </cell>
          <cell r="AT1763">
            <v>70</v>
          </cell>
          <cell r="AU1763">
            <v>10</v>
          </cell>
          <cell r="AV1763">
            <v>1</v>
          </cell>
          <cell r="AW1763">
            <v>1</v>
          </cell>
          <cell r="BA1763">
            <v>1</v>
          </cell>
          <cell r="BB1763">
            <v>1</v>
          </cell>
          <cell r="BC1763">
            <v>1</v>
          </cell>
          <cell r="BS1763">
            <v>1</v>
          </cell>
          <cell r="BZ1763">
            <v>70</v>
          </cell>
          <cell r="CA1763">
            <v>10</v>
          </cell>
          <cell r="CS1763">
            <v>1072.3599999999999</v>
          </cell>
          <cell r="DD1763" t="str">
            <v>)*4</v>
          </cell>
          <cell r="DE1763" t="str">
            <v>)*4</v>
          </cell>
          <cell r="DF1763" t="str">
            <v>)*4</v>
          </cell>
          <cell r="DG1763" t="str">
            <v>)*4</v>
          </cell>
          <cell r="DI1763" t="str">
            <v>)*4</v>
          </cell>
        </row>
        <row r="1765">
          <cell r="G1765" t="str">
            <v>Воздуховоды</v>
          </cell>
        </row>
        <row r="1795">
          <cell r="G1795" t="str">
            <v>Насосные установки</v>
          </cell>
        </row>
        <row r="1799">
          <cell r="F1799" t="str">
            <v>1.16-2303-2-1/1</v>
          </cell>
          <cell r="G1799" t="str">
            <v>Техническое обслуживание насоса для сточных вод типа Грундфос EF (Насосы Grundfos Hydro Multi-E 2 CRE) прим.</v>
          </cell>
          <cell r="H1799" t="str">
            <v>шт.</v>
          </cell>
          <cell r="I1799">
            <v>3</v>
          </cell>
          <cell r="P1799">
            <v>1044.24</v>
          </cell>
          <cell r="S1799">
            <v>21784.560000000001</v>
          </cell>
          <cell r="U1799">
            <v>60</v>
          </cell>
          <cell r="X1799">
            <v>15249.19</v>
          </cell>
          <cell r="Y1799">
            <v>2178.46</v>
          </cell>
          <cell r="AE1799">
            <v>0</v>
          </cell>
          <cell r="AF1799">
            <v>7261.52</v>
          </cell>
          <cell r="AL1799">
            <v>87.02</v>
          </cell>
          <cell r="AO1799">
            <v>1815.38</v>
          </cell>
          <cell r="AQ1799">
            <v>5</v>
          </cell>
          <cell r="AT1799">
            <v>70</v>
          </cell>
          <cell r="AU1799">
            <v>10</v>
          </cell>
          <cell r="AV1799">
            <v>1</v>
          </cell>
          <cell r="AW1799">
            <v>1</v>
          </cell>
          <cell r="BA1799">
            <v>1</v>
          </cell>
          <cell r="BC1799">
            <v>1</v>
          </cell>
          <cell r="BZ1799">
            <v>70</v>
          </cell>
          <cell r="CA1799">
            <v>10</v>
          </cell>
          <cell r="CS1799">
            <v>0</v>
          </cell>
          <cell r="DD1799" t="str">
            <v>)*4</v>
          </cell>
          <cell r="DG1799" t="str">
            <v>)*4</v>
          </cell>
          <cell r="DI1799" t="str">
            <v>)*4</v>
          </cell>
        </row>
        <row r="1801">
          <cell r="G1801" t="str">
            <v>Насосные установки</v>
          </cell>
        </row>
        <row r="1831">
          <cell r="G1831" t="str">
            <v>Тепловые завесы</v>
          </cell>
        </row>
        <row r="1835">
          <cell r="F1835" t="str">
            <v>1.18-2303-4-3/1</v>
          </cell>
          <cell r="G1835" t="str">
            <v>Техническое обслуживание горизонтальных тепловых завес с электрическим нагревателем производительностью по воздуху до 2000 м3/ч</v>
          </cell>
          <cell r="H1835" t="str">
            <v>шт.</v>
          </cell>
          <cell r="I1835">
            <v>3</v>
          </cell>
          <cell r="P1835">
            <v>10.56</v>
          </cell>
          <cell r="Q1835">
            <v>54.72</v>
          </cell>
          <cell r="R1835">
            <v>0.24</v>
          </cell>
          <cell r="S1835">
            <v>5489.64</v>
          </cell>
          <cell r="U1835">
            <v>15.120000000000001</v>
          </cell>
          <cell r="X1835">
            <v>3842.75</v>
          </cell>
          <cell r="Y1835">
            <v>548.96</v>
          </cell>
          <cell r="AE1835">
            <v>0.08</v>
          </cell>
          <cell r="AF1835">
            <v>1829.88</v>
          </cell>
          <cell r="AL1835">
            <v>0.88</v>
          </cell>
          <cell r="AM1835">
            <v>4.5599999999999996</v>
          </cell>
          <cell r="AN1835">
            <v>0.02</v>
          </cell>
          <cell r="AO1835">
            <v>457.47</v>
          </cell>
          <cell r="AQ1835">
            <v>1.26</v>
          </cell>
          <cell r="AT1835">
            <v>70</v>
          </cell>
          <cell r="AU1835">
            <v>10</v>
          </cell>
          <cell r="AV1835">
            <v>1</v>
          </cell>
          <cell r="AW1835">
            <v>1</v>
          </cell>
          <cell r="BA1835">
            <v>1</v>
          </cell>
          <cell r="BB1835">
            <v>1</v>
          </cell>
          <cell r="BC1835">
            <v>1</v>
          </cell>
          <cell r="BS1835">
            <v>1</v>
          </cell>
          <cell r="BZ1835">
            <v>70</v>
          </cell>
          <cell r="CA1835">
            <v>10</v>
          </cell>
          <cell r="CS1835">
            <v>0.08</v>
          </cell>
          <cell r="DD1835" t="str">
            <v>)*4</v>
          </cell>
          <cell r="DE1835" t="str">
            <v>)*4</v>
          </cell>
          <cell r="DF1835" t="str">
            <v>)*4</v>
          </cell>
          <cell r="DG1835" t="str">
            <v>)*4</v>
          </cell>
          <cell r="DI1835" t="str">
            <v>)*4</v>
          </cell>
        </row>
        <row r="1837">
          <cell r="G1837" t="str">
            <v>Тепловые завесы</v>
          </cell>
        </row>
        <row r="1867">
          <cell r="G1867" t="str">
            <v>Строение №318</v>
          </cell>
        </row>
        <row r="1897">
          <cell r="G1897" t="str">
            <v>Строение №165</v>
          </cell>
        </row>
        <row r="1901">
          <cell r="G1901" t="str">
            <v>Вентиляция</v>
          </cell>
        </row>
        <row r="1905">
          <cell r="F1905" t="str">
            <v>1.18-2403-20-3/1</v>
          </cell>
          <cell r="G1905" t="str">
            <v>Техническое обслуживание вытяжных установок производительностью до 5000 м3/ч - ежеквартальное</v>
          </cell>
          <cell r="H1905" t="str">
            <v>установка</v>
          </cell>
          <cell r="I1905">
            <v>1</v>
          </cell>
          <cell r="P1905">
            <v>0.12</v>
          </cell>
          <cell r="S1905">
            <v>3456.48</v>
          </cell>
          <cell r="U1905">
            <v>9.52</v>
          </cell>
          <cell r="X1905">
            <v>2419.54</v>
          </cell>
          <cell r="Y1905">
            <v>345.65</v>
          </cell>
          <cell r="AE1905">
            <v>0</v>
          </cell>
          <cell r="AF1905">
            <v>3456.48</v>
          </cell>
          <cell r="AL1905">
            <v>0.03</v>
          </cell>
          <cell r="AO1905">
            <v>864.12</v>
          </cell>
          <cell r="AQ1905">
            <v>2.38</v>
          </cell>
          <cell r="AT1905">
            <v>70</v>
          </cell>
          <cell r="AU1905">
            <v>10</v>
          </cell>
          <cell r="AV1905">
            <v>1</v>
          </cell>
          <cell r="AW1905">
            <v>1</v>
          </cell>
          <cell r="BA1905">
            <v>1</v>
          </cell>
          <cell r="BC1905">
            <v>1</v>
          </cell>
          <cell r="BZ1905">
            <v>70</v>
          </cell>
          <cell r="CA1905">
            <v>10</v>
          </cell>
          <cell r="CS1905">
            <v>0</v>
          </cell>
          <cell r="DD1905" t="str">
            <v>)*4</v>
          </cell>
          <cell r="DG1905" t="str">
            <v>)*4</v>
          </cell>
          <cell r="DI1905" t="str">
            <v>)*4</v>
          </cell>
        </row>
        <row r="1906">
          <cell r="F1906" t="str">
            <v>1.18-2403-21-4/1</v>
          </cell>
          <cell r="G1906" t="str">
            <v>Техническое обслуживание приточных установок производительностью до 5000 м3/ч - ежеквартальное</v>
          </cell>
          <cell r="H1906" t="str">
            <v>установка</v>
          </cell>
          <cell r="I1906">
            <v>1</v>
          </cell>
          <cell r="P1906">
            <v>37.479999999999997</v>
          </cell>
          <cell r="Q1906">
            <v>6.08</v>
          </cell>
          <cell r="R1906">
            <v>0.04</v>
          </cell>
          <cell r="S1906">
            <v>4560.24</v>
          </cell>
          <cell r="U1906">
            <v>12.56</v>
          </cell>
          <cell r="X1906">
            <v>3192.17</v>
          </cell>
          <cell r="Y1906">
            <v>456.02</v>
          </cell>
          <cell r="AE1906">
            <v>0.04</v>
          </cell>
          <cell r="AF1906">
            <v>4560.24</v>
          </cell>
          <cell r="AL1906">
            <v>9.3699999999999992</v>
          </cell>
          <cell r="AM1906">
            <v>1.52</v>
          </cell>
          <cell r="AN1906">
            <v>0.01</v>
          </cell>
          <cell r="AO1906">
            <v>1140.06</v>
          </cell>
          <cell r="AQ1906">
            <v>3.14</v>
          </cell>
          <cell r="AT1906">
            <v>70</v>
          </cell>
          <cell r="AU1906">
            <v>10</v>
          </cell>
          <cell r="AV1906">
            <v>1</v>
          </cell>
          <cell r="AW1906">
            <v>1</v>
          </cell>
          <cell r="BA1906">
            <v>1</v>
          </cell>
          <cell r="BB1906">
            <v>1</v>
          </cell>
          <cell r="BC1906">
            <v>1</v>
          </cell>
          <cell r="BS1906">
            <v>1</v>
          </cell>
          <cell r="BZ1906">
            <v>70</v>
          </cell>
          <cell r="CA1906">
            <v>10</v>
          </cell>
          <cell r="CS1906">
            <v>0.04</v>
          </cell>
          <cell r="DD1906" t="str">
            <v>)*4</v>
          </cell>
          <cell r="DE1906" t="str">
            <v>)*4</v>
          </cell>
          <cell r="DF1906" t="str">
            <v>)*4</v>
          </cell>
          <cell r="DG1906" t="str">
            <v>)*4</v>
          </cell>
          <cell r="DI1906" t="str">
            <v>)*4</v>
          </cell>
        </row>
        <row r="1907">
          <cell r="F1907" t="str">
            <v>1.18-2403-15-1/1</v>
          </cell>
          <cell r="G1907" t="str">
            <v>Очистка и дезинфекция приточных установок производительностью до 5000 м3/ч</v>
          </cell>
          <cell r="H1907" t="str">
            <v>установка</v>
          </cell>
          <cell r="I1907">
            <v>1</v>
          </cell>
          <cell r="P1907">
            <v>58.64</v>
          </cell>
          <cell r="Q1907">
            <v>9021.76</v>
          </cell>
          <cell r="R1907">
            <v>5623.8</v>
          </cell>
          <cell r="S1907">
            <v>12845.92</v>
          </cell>
          <cell r="U1907">
            <v>42.2</v>
          </cell>
          <cell r="X1907">
            <v>8992.14</v>
          </cell>
          <cell r="Y1907">
            <v>1284.5899999999999</v>
          </cell>
          <cell r="AE1907">
            <v>5623.8</v>
          </cell>
          <cell r="AF1907">
            <v>12845.92</v>
          </cell>
          <cell r="AL1907">
            <v>14.66</v>
          </cell>
          <cell r="AM1907">
            <v>2255.44</v>
          </cell>
          <cell r="AN1907">
            <v>1405.95</v>
          </cell>
          <cell r="AO1907">
            <v>3211.48</v>
          </cell>
          <cell r="AQ1907">
            <v>10.55</v>
          </cell>
          <cell r="AT1907">
            <v>70</v>
          </cell>
          <cell r="AU1907">
            <v>10</v>
          </cell>
          <cell r="AV1907">
            <v>1</v>
          </cell>
          <cell r="AW1907">
            <v>1</v>
          </cell>
          <cell r="BA1907">
            <v>1</v>
          </cell>
          <cell r="BB1907">
            <v>1</v>
          </cell>
          <cell r="BC1907">
            <v>1</v>
          </cell>
          <cell r="BS1907">
            <v>1</v>
          </cell>
          <cell r="BZ1907">
            <v>70</v>
          </cell>
          <cell r="CA1907">
            <v>10</v>
          </cell>
          <cell r="CS1907">
            <v>5623.8</v>
          </cell>
          <cell r="DD1907" t="str">
            <v>)*4</v>
          </cell>
          <cell r="DE1907" t="str">
            <v>)*4</v>
          </cell>
          <cell r="DF1907" t="str">
            <v>)*4</v>
          </cell>
          <cell r="DG1907" t="str">
            <v>)*4</v>
          </cell>
          <cell r="DI1907" t="str">
            <v>)*4</v>
          </cell>
        </row>
        <row r="1908">
          <cell r="F1908" t="str">
            <v>1.18-2303-3-2/1</v>
          </cell>
          <cell r="G1908" t="str">
            <v>Техническое обслуживание канального вентилятора - ежеквартальное</v>
          </cell>
          <cell r="H1908" t="str">
            <v>шт.</v>
          </cell>
          <cell r="I1908">
            <v>2</v>
          </cell>
          <cell r="S1908">
            <v>4685.92</v>
          </cell>
          <cell r="U1908">
            <v>14.08</v>
          </cell>
          <cell r="X1908">
            <v>3280.14</v>
          </cell>
          <cell r="Y1908">
            <v>468.59</v>
          </cell>
          <cell r="AE1908">
            <v>0</v>
          </cell>
          <cell r="AF1908">
            <v>2342.96</v>
          </cell>
          <cell r="AO1908">
            <v>585.74</v>
          </cell>
          <cell r="AQ1908">
            <v>1.76</v>
          </cell>
          <cell r="AT1908">
            <v>70</v>
          </cell>
          <cell r="AU1908">
            <v>10</v>
          </cell>
          <cell r="AV1908">
            <v>1</v>
          </cell>
          <cell r="BA1908">
            <v>1</v>
          </cell>
          <cell r="BZ1908">
            <v>70</v>
          </cell>
          <cell r="CA1908">
            <v>10</v>
          </cell>
          <cell r="CS1908">
            <v>0</v>
          </cell>
          <cell r="DG1908" t="str">
            <v>)*4</v>
          </cell>
          <cell r="DI1908" t="str">
            <v>)*4</v>
          </cell>
        </row>
        <row r="1910">
          <cell r="G1910" t="str">
            <v>Вентиляция</v>
          </cell>
        </row>
        <row r="1940">
          <cell r="G1940" t="str">
            <v>Холодоснабжение</v>
          </cell>
        </row>
        <row r="1944">
          <cell r="F1944" t="str">
            <v>1.18-2403-18-2/1</v>
          </cell>
          <cell r="G1944" t="str">
            <v>Техническое обслуживание наружных блоков сплит систем мощностью свыше 10 кВт - ежемесячное</v>
          </cell>
          <cell r="H1944" t="str">
            <v>1 блок</v>
          </cell>
          <cell r="I1944">
            <v>1</v>
          </cell>
          <cell r="P1944">
            <v>8.1999999999999993</v>
          </cell>
          <cell r="Q1944">
            <v>30.68</v>
          </cell>
          <cell r="R1944">
            <v>0.08</v>
          </cell>
          <cell r="S1944">
            <v>3456.48</v>
          </cell>
          <cell r="U1944">
            <v>9.52</v>
          </cell>
          <cell r="X1944">
            <v>2419.54</v>
          </cell>
          <cell r="Y1944">
            <v>345.65</v>
          </cell>
          <cell r="AE1944">
            <v>0.08</v>
          </cell>
          <cell r="AF1944">
            <v>3456.48</v>
          </cell>
          <cell r="AL1944">
            <v>2.0499999999999998</v>
          </cell>
          <cell r="AM1944">
            <v>7.67</v>
          </cell>
          <cell r="AN1944">
            <v>0.02</v>
          </cell>
          <cell r="AO1944">
            <v>864.12</v>
          </cell>
          <cell r="AQ1944">
            <v>2.38</v>
          </cell>
          <cell r="AT1944">
            <v>70</v>
          </cell>
          <cell r="AU1944">
            <v>10</v>
          </cell>
          <cell r="AV1944">
            <v>1</v>
          </cell>
          <cell r="AW1944">
            <v>1</v>
          </cell>
          <cell r="BA1944">
            <v>1</v>
          </cell>
          <cell r="BB1944">
            <v>1</v>
          </cell>
          <cell r="BC1944">
            <v>1</v>
          </cell>
          <cell r="BS1944">
            <v>1</v>
          </cell>
          <cell r="BZ1944">
            <v>70</v>
          </cell>
          <cell r="CA1944">
            <v>10</v>
          </cell>
          <cell r="CS1944">
            <v>0.08</v>
          </cell>
          <cell r="DD1944" t="str">
            <v>)*4</v>
          </cell>
          <cell r="DE1944" t="str">
            <v>)*4</v>
          </cell>
          <cell r="DF1944" t="str">
            <v>)*4</v>
          </cell>
          <cell r="DG1944" t="str">
            <v>)*4</v>
          </cell>
          <cell r="DI1944" t="str">
            <v>)*4</v>
          </cell>
        </row>
        <row r="1945">
          <cell r="F1945" t="str">
            <v>1.18-2403-19-2/1</v>
          </cell>
          <cell r="G1945" t="str">
            <v>Техническое обслуживание внутренних настенных блоков сплит систем мощностью до 7 кВт - ежемесячное</v>
          </cell>
          <cell r="H1945" t="str">
            <v>1 блок</v>
          </cell>
          <cell r="I1945">
            <v>2</v>
          </cell>
          <cell r="P1945">
            <v>2.3199999999999998</v>
          </cell>
          <cell r="S1945">
            <v>2265.6</v>
          </cell>
          <cell r="U1945">
            <v>6.24</v>
          </cell>
          <cell r="X1945">
            <v>1585.92</v>
          </cell>
          <cell r="Y1945">
            <v>226.56</v>
          </cell>
          <cell r="AE1945">
            <v>0</v>
          </cell>
          <cell r="AF1945">
            <v>1132.8</v>
          </cell>
          <cell r="AL1945">
            <v>0.28999999999999998</v>
          </cell>
          <cell r="AO1945">
            <v>283.2</v>
          </cell>
          <cell r="AQ1945">
            <v>0.78</v>
          </cell>
          <cell r="AT1945">
            <v>70</v>
          </cell>
          <cell r="AU1945">
            <v>10</v>
          </cell>
          <cell r="AV1945">
            <v>1</v>
          </cell>
          <cell r="AW1945">
            <v>1</v>
          </cell>
          <cell r="BA1945">
            <v>1</v>
          </cell>
          <cell r="BC1945">
            <v>1</v>
          </cell>
          <cell r="BZ1945">
            <v>70</v>
          </cell>
          <cell r="CA1945">
            <v>10</v>
          </cell>
          <cell r="CS1945">
            <v>0</v>
          </cell>
          <cell r="DD1945" t="str">
            <v>)*4</v>
          </cell>
          <cell r="DG1945" t="str">
            <v>)*4</v>
          </cell>
          <cell r="DI1945" t="str">
            <v>)*4</v>
          </cell>
        </row>
        <row r="1947">
          <cell r="G1947" t="str">
            <v>Холодоснабжение</v>
          </cell>
        </row>
        <row r="1977">
          <cell r="G1977" t="str">
            <v>Строение №165</v>
          </cell>
        </row>
        <row r="2007">
          <cell r="G2007" t="str">
            <v>Строение №320</v>
          </cell>
        </row>
        <row r="2011">
          <cell r="G2011" t="str">
            <v>Теплоснабжение вентустановок</v>
          </cell>
        </row>
        <row r="2015">
          <cell r="G2015" t="str">
            <v>Узел обвязки регулирующего клапана и насоса системы П-1</v>
          </cell>
        </row>
        <row r="2019">
          <cell r="F2019" t="str">
            <v>1.24-2503-4-18/1</v>
          </cell>
          <cell r="G2019" t="str">
            <v>Техническое обслуживание циркуляционных насосов систем отопления с тепловыми насосами - ежемесячное</v>
          </cell>
          <cell r="H2019" t="str">
            <v>шт.</v>
          </cell>
          <cell r="I2019">
            <v>1</v>
          </cell>
          <cell r="P2019">
            <v>2.36</v>
          </cell>
          <cell r="Q2019">
            <v>473.92</v>
          </cell>
          <cell r="R2019">
            <v>309.32</v>
          </cell>
          <cell r="S2019">
            <v>644.55999999999995</v>
          </cell>
          <cell r="U2019">
            <v>1.68</v>
          </cell>
          <cell r="X2019">
            <v>451.19</v>
          </cell>
          <cell r="Y2019">
            <v>64.459999999999994</v>
          </cell>
          <cell r="AE2019">
            <v>309.32</v>
          </cell>
          <cell r="AF2019">
            <v>644.55999999999995</v>
          </cell>
          <cell r="AL2019">
            <v>0.59</v>
          </cell>
          <cell r="AM2019">
            <v>118.48</v>
          </cell>
          <cell r="AN2019">
            <v>77.33</v>
          </cell>
          <cell r="AO2019">
            <v>161.13999999999999</v>
          </cell>
          <cell r="AQ2019">
            <v>0.42</v>
          </cell>
          <cell r="AT2019">
            <v>70</v>
          </cell>
          <cell r="AU2019">
            <v>10</v>
          </cell>
          <cell r="AV2019">
            <v>1</v>
          </cell>
          <cell r="AW2019">
            <v>1</v>
          </cell>
          <cell r="BA2019">
            <v>1</v>
          </cell>
          <cell r="BB2019">
            <v>1</v>
          </cell>
          <cell r="BC2019">
            <v>1</v>
          </cell>
          <cell r="BS2019">
            <v>1</v>
          </cell>
          <cell r="BZ2019">
            <v>70</v>
          </cell>
          <cell r="CA2019">
            <v>10</v>
          </cell>
          <cell r="CS2019">
            <v>309.32</v>
          </cell>
          <cell r="DD2019" t="str">
            <v>)*4</v>
          </cell>
          <cell r="DE2019" t="str">
            <v>)*4</v>
          </cell>
          <cell r="DF2019" t="str">
            <v>)*4</v>
          </cell>
          <cell r="DG2019" t="str">
            <v>)*4</v>
          </cell>
          <cell r="DI2019" t="str">
            <v>)*4</v>
          </cell>
        </row>
        <row r="2020">
          <cell r="F2020" t="str">
            <v>1.15-2303-4-2/1</v>
          </cell>
          <cell r="G2020" t="str">
            <v>Прочистка сетчатых фильтров грубой очистки воды диаметром до 50 мм</v>
          </cell>
          <cell r="H2020" t="str">
            <v>10 шт.</v>
          </cell>
          <cell r="I2020">
            <v>0.1</v>
          </cell>
          <cell r="S2020">
            <v>78.72</v>
          </cell>
          <cell r="U2020">
            <v>0.23300000000000001</v>
          </cell>
          <cell r="X2020">
            <v>55.1</v>
          </cell>
          <cell r="Y2020">
            <v>7.87</v>
          </cell>
          <cell r="AE2020">
            <v>0</v>
          </cell>
          <cell r="AF2020">
            <v>787.21</v>
          </cell>
          <cell r="AO2020">
            <v>787.21</v>
          </cell>
          <cell r="AQ2020">
            <v>2.33</v>
          </cell>
          <cell r="AT2020">
            <v>70</v>
          </cell>
          <cell r="AU2020">
            <v>10</v>
          </cell>
          <cell r="AV2020">
            <v>1</v>
          </cell>
          <cell r="BA2020">
            <v>1</v>
          </cell>
          <cell r="BZ2020">
            <v>70</v>
          </cell>
          <cell r="CA2020">
            <v>10</v>
          </cell>
          <cell r="CS2020">
            <v>0</v>
          </cell>
          <cell r="DG2020" t="str">
            <v/>
          </cell>
          <cell r="DI2020" t="str">
            <v/>
          </cell>
        </row>
        <row r="2021">
          <cell r="F2021" t="str">
            <v>1.23-2103-41-1/1</v>
          </cell>
          <cell r="G2021" t="str">
            <v>Техническое обслуживание регулирующего клапана (балансировочные)</v>
          </cell>
          <cell r="H2021" t="str">
            <v>шт.</v>
          </cell>
          <cell r="I2021">
            <v>1</v>
          </cell>
          <cell r="Q2021">
            <v>568.67999999999995</v>
          </cell>
          <cell r="R2021">
            <v>371.16</v>
          </cell>
          <cell r="S2021">
            <v>1365.72</v>
          </cell>
          <cell r="U2021">
            <v>4.4399999999999995</v>
          </cell>
          <cell r="X2021">
            <v>956</v>
          </cell>
          <cell r="Y2021">
            <v>136.57</v>
          </cell>
          <cell r="AE2021">
            <v>371.16</v>
          </cell>
          <cell r="AF2021">
            <v>1365.72</v>
          </cell>
          <cell r="AM2021">
            <v>47.39</v>
          </cell>
          <cell r="AN2021">
            <v>30.93</v>
          </cell>
          <cell r="AO2021">
            <v>113.81</v>
          </cell>
          <cell r="AQ2021">
            <v>0.37</v>
          </cell>
          <cell r="AT2021">
            <v>70</v>
          </cell>
          <cell r="AU2021">
            <v>10</v>
          </cell>
          <cell r="AV2021">
            <v>1</v>
          </cell>
          <cell r="BA2021">
            <v>1</v>
          </cell>
          <cell r="BB2021">
            <v>1</v>
          </cell>
          <cell r="BS2021">
            <v>1</v>
          </cell>
          <cell r="BZ2021">
            <v>70</v>
          </cell>
          <cell r="CA2021">
            <v>10</v>
          </cell>
          <cell r="CS2021">
            <v>371.16</v>
          </cell>
          <cell r="DE2021" t="str">
            <v>)*12</v>
          </cell>
          <cell r="DF2021" t="str">
            <v>)*12</v>
          </cell>
          <cell r="DG2021" t="str">
            <v>)*12</v>
          </cell>
          <cell r="DI2021" t="str">
            <v>)*12</v>
          </cell>
        </row>
        <row r="2022">
          <cell r="F2022" t="str">
            <v>1.18-2203-3-3/1</v>
          </cell>
          <cell r="G2022" t="str">
            <v>Техническое обслуживание клапанов воздушных регулирующих с электроприводом диаметром/периметром до 560/1600 мм</v>
          </cell>
          <cell r="H2022" t="str">
            <v>шт.</v>
          </cell>
          <cell r="I2022">
            <v>1</v>
          </cell>
          <cell r="P2022">
            <v>5.28</v>
          </cell>
          <cell r="Q2022">
            <v>284.39999999999998</v>
          </cell>
          <cell r="R2022">
            <v>185.64</v>
          </cell>
          <cell r="S2022">
            <v>2526.96</v>
          </cell>
          <cell r="U2022">
            <v>6.9599999999999991</v>
          </cell>
          <cell r="X2022">
            <v>1768.87</v>
          </cell>
          <cell r="Y2022">
            <v>252.7</v>
          </cell>
          <cell r="AE2022">
            <v>185.64</v>
          </cell>
          <cell r="AF2022">
            <v>2526.96</v>
          </cell>
          <cell r="AL2022">
            <v>0.44</v>
          </cell>
          <cell r="AM2022">
            <v>23.7</v>
          </cell>
          <cell r="AN2022">
            <v>15.47</v>
          </cell>
          <cell r="AO2022">
            <v>210.58</v>
          </cell>
          <cell r="AQ2022">
            <v>0.57999999999999996</v>
          </cell>
          <cell r="AT2022">
            <v>70</v>
          </cell>
          <cell r="AU2022">
            <v>10</v>
          </cell>
          <cell r="AV2022">
            <v>1</v>
          </cell>
          <cell r="AW2022">
            <v>1</v>
          </cell>
          <cell r="BA2022">
            <v>1</v>
          </cell>
          <cell r="BB2022">
            <v>1</v>
          </cell>
          <cell r="BC2022">
            <v>1</v>
          </cell>
          <cell r="BS2022">
            <v>1</v>
          </cell>
          <cell r="BZ2022">
            <v>70</v>
          </cell>
          <cell r="CA2022">
            <v>10</v>
          </cell>
          <cell r="CS2022">
            <v>185.64</v>
          </cell>
          <cell r="DD2022" t="str">
            <v>)*12</v>
          </cell>
          <cell r="DE2022" t="str">
            <v>)*12</v>
          </cell>
          <cell r="DF2022" t="str">
            <v>)*12</v>
          </cell>
          <cell r="DG2022" t="str">
            <v>)*12</v>
          </cell>
          <cell r="DI2022" t="str">
            <v>)*12</v>
          </cell>
        </row>
        <row r="2024">
          <cell r="G2024" t="str">
            <v>Узел обвязки регулирующего клапана и насоса системы П-1</v>
          </cell>
        </row>
        <row r="2054">
          <cell r="G2054" t="str">
            <v>Узел обвязки регулирующего клапана и насоса системы П-2</v>
          </cell>
        </row>
        <row r="2058">
          <cell r="F2058" t="str">
            <v>1.24-2503-4-18/1</v>
          </cell>
          <cell r="G2058" t="str">
            <v>Техническое обслуживание циркуляционных насосов систем отопления с тепловыми насосами - ежемесячное</v>
          </cell>
          <cell r="H2058" t="str">
            <v>шт.</v>
          </cell>
          <cell r="I2058">
            <v>1</v>
          </cell>
          <cell r="P2058">
            <v>2.36</v>
          </cell>
          <cell r="Q2058">
            <v>473.92</v>
          </cell>
          <cell r="R2058">
            <v>309.32</v>
          </cell>
          <cell r="S2058">
            <v>644.55999999999995</v>
          </cell>
          <cell r="U2058">
            <v>1.68</v>
          </cell>
          <cell r="X2058">
            <v>451.19</v>
          </cell>
          <cell r="Y2058">
            <v>64.459999999999994</v>
          </cell>
          <cell r="AE2058">
            <v>309.32</v>
          </cell>
          <cell r="AF2058">
            <v>644.55999999999995</v>
          </cell>
          <cell r="AL2058">
            <v>0.59</v>
          </cell>
          <cell r="AM2058">
            <v>118.48</v>
          </cell>
          <cell r="AN2058">
            <v>77.33</v>
          </cell>
          <cell r="AO2058">
            <v>161.13999999999999</v>
          </cell>
          <cell r="AQ2058">
            <v>0.42</v>
          </cell>
          <cell r="AT2058">
            <v>70</v>
          </cell>
          <cell r="AU2058">
            <v>10</v>
          </cell>
          <cell r="AV2058">
            <v>1</v>
          </cell>
          <cell r="AW2058">
            <v>1</v>
          </cell>
          <cell r="BA2058">
            <v>1</v>
          </cell>
          <cell r="BB2058">
            <v>1</v>
          </cell>
          <cell r="BC2058">
            <v>1</v>
          </cell>
          <cell r="BS2058">
            <v>1</v>
          </cell>
          <cell r="BZ2058">
            <v>70</v>
          </cell>
          <cell r="CA2058">
            <v>10</v>
          </cell>
          <cell r="CS2058">
            <v>309.32</v>
          </cell>
          <cell r="DD2058" t="str">
            <v>)*4</v>
          </cell>
          <cell r="DE2058" t="str">
            <v>)*4</v>
          </cell>
          <cell r="DF2058" t="str">
            <v>)*4</v>
          </cell>
          <cell r="DG2058" t="str">
            <v>)*4</v>
          </cell>
          <cell r="DI2058" t="str">
            <v>)*4</v>
          </cell>
        </row>
        <row r="2059">
          <cell r="F2059" t="str">
            <v>1.15-2303-4-2/1</v>
          </cell>
          <cell r="G2059" t="str">
            <v>Прочистка сетчатых фильтров грубой очистки воды диаметром до 50 мм</v>
          </cell>
          <cell r="H2059" t="str">
            <v>10 шт.</v>
          </cell>
          <cell r="I2059">
            <v>0.1</v>
          </cell>
          <cell r="S2059">
            <v>78.72</v>
          </cell>
          <cell r="U2059">
            <v>0.23300000000000001</v>
          </cell>
          <cell r="X2059">
            <v>55.1</v>
          </cell>
          <cell r="Y2059">
            <v>7.87</v>
          </cell>
          <cell r="AE2059">
            <v>0</v>
          </cell>
          <cell r="AF2059">
            <v>787.21</v>
          </cell>
          <cell r="AO2059">
            <v>787.21</v>
          </cell>
          <cell r="AQ2059">
            <v>2.33</v>
          </cell>
          <cell r="AT2059">
            <v>70</v>
          </cell>
          <cell r="AU2059">
            <v>10</v>
          </cell>
          <cell r="AV2059">
            <v>1</v>
          </cell>
          <cell r="BA2059">
            <v>1</v>
          </cell>
          <cell r="BZ2059">
            <v>70</v>
          </cell>
          <cell r="CA2059">
            <v>10</v>
          </cell>
          <cell r="CS2059">
            <v>0</v>
          </cell>
          <cell r="DG2059" t="str">
            <v/>
          </cell>
          <cell r="DI2059" t="str">
            <v/>
          </cell>
        </row>
        <row r="2060">
          <cell r="F2060" t="str">
            <v>1.23-2103-41-1/1</v>
          </cell>
          <cell r="G2060" t="str">
            <v>Техническое обслуживание регулирующего клапана (балансировочные)</v>
          </cell>
          <cell r="H2060" t="str">
            <v>шт.</v>
          </cell>
          <cell r="I2060">
            <v>1</v>
          </cell>
          <cell r="Q2060">
            <v>568.67999999999995</v>
          </cell>
          <cell r="R2060">
            <v>371.16</v>
          </cell>
          <cell r="S2060">
            <v>1365.72</v>
          </cell>
          <cell r="U2060">
            <v>4.4399999999999995</v>
          </cell>
          <cell r="X2060">
            <v>956</v>
          </cell>
          <cell r="Y2060">
            <v>136.57</v>
          </cell>
          <cell r="AE2060">
            <v>371.16</v>
          </cell>
          <cell r="AF2060">
            <v>1365.72</v>
          </cell>
          <cell r="AM2060">
            <v>47.39</v>
          </cell>
          <cell r="AN2060">
            <v>30.93</v>
          </cell>
          <cell r="AO2060">
            <v>113.81</v>
          </cell>
          <cell r="AQ2060">
            <v>0.37</v>
          </cell>
          <cell r="AT2060">
            <v>70</v>
          </cell>
          <cell r="AU2060">
            <v>10</v>
          </cell>
          <cell r="AV2060">
            <v>1</v>
          </cell>
          <cell r="BA2060">
            <v>1</v>
          </cell>
          <cell r="BB2060">
            <v>1</v>
          </cell>
          <cell r="BS2060">
            <v>1</v>
          </cell>
          <cell r="BZ2060">
            <v>70</v>
          </cell>
          <cell r="CA2060">
            <v>10</v>
          </cell>
          <cell r="CS2060">
            <v>371.16</v>
          </cell>
          <cell r="DE2060" t="str">
            <v>)*12</v>
          </cell>
          <cell r="DF2060" t="str">
            <v>)*12</v>
          </cell>
          <cell r="DG2060" t="str">
            <v>)*12</v>
          </cell>
          <cell r="DI2060" t="str">
            <v>)*12</v>
          </cell>
        </row>
        <row r="2061">
          <cell r="F2061" t="str">
            <v>1.18-2203-3-3/1</v>
          </cell>
          <cell r="G2061" t="str">
            <v>Техническое обслуживание клапанов воздушных регулирующих с электроприводом диаметром/периметром до 560/1600 мм</v>
          </cell>
          <cell r="H2061" t="str">
            <v>шт.</v>
          </cell>
          <cell r="I2061">
            <v>1</v>
          </cell>
          <cell r="P2061">
            <v>5.28</v>
          </cell>
          <cell r="Q2061">
            <v>284.39999999999998</v>
          </cell>
          <cell r="R2061">
            <v>185.64</v>
          </cell>
          <cell r="S2061">
            <v>2526.96</v>
          </cell>
          <cell r="U2061">
            <v>6.9599999999999991</v>
          </cell>
          <cell r="X2061">
            <v>1768.87</v>
          </cell>
          <cell r="Y2061">
            <v>252.7</v>
          </cell>
          <cell r="AE2061">
            <v>185.64</v>
          </cell>
          <cell r="AF2061">
            <v>2526.96</v>
          </cell>
          <cell r="AL2061">
            <v>0.44</v>
          </cell>
          <cell r="AM2061">
            <v>23.7</v>
          </cell>
          <cell r="AN2061">
            <v>15.47</v>
          </cell>
          <cell r="AO2061">
            <v>210.58</v>
          </cell>
          <cell r="AQ2061">
            <v>0.57999999999999996</v>
          </cell>
          <cell r="AT2061">
            <v>70</v>
          </cell>
          <cell r="AU2061">
            <v>10</v>
          </cell>
          <cell r="AV2061">
            <v>1</v>
          </cell>
          <cell r="AW2061">
            <v>1</v>
          </cell>
          <cell r="BA2061">
            <v>1</v>
          </cell>
          <cell r="BB2061">
            <v>1</v>
          </cell>
          <cell r="BC2061">
            <v>1</v>
          </cell>
          <cell r="BS2061">
            <v>1</v>
          </cell>
          <cell r="BZ2061">
            <v>70</v>
          </cell>
          <cell r="CA2061">
            <v>10</v>
          </cell>
          <cell r="CS2061">
            <v>185.64</v>
          </cell>
          <cell r="DD2061" t="str">
            <v>)*12</v>
          </cell>
          <cell r="DE2061" t="str">
            <v>)*12</v>
          </cell>
          <cell r="DF2061" t="str">
            <v>)*12</v>
          </cell>
          <cell r="DG2061" t="str">
            <v>)*12</v>
          </cell>
          <cell r="DI2061" t="str">
            <v>)*12</v>
          </cell>
        </row>
        <row r="2063">
          <cell r="G2063" t="str">
            <v>Узел обвязки регулирующего клапана и насоса системы П-2</v>
          </cell>
        </row>
        <row r="2093">
          <cell r="G2093" t="str">
            <v>Узел обвязки регулирующего клапана и насоса системы П-4</v>
          </cell>
        </row>
        <row r="2097">
          <cell r="F2097" t="str">
            <v>1.24-2503-4-18/1</v>
          </cell>
          <cell r="G2097" t="str">
            <v>Техническое обслуживание циркуляционных насосов систем отопления с тепловыми насосами - ежемесячное</v>
          </cell>
          <cell r="H2097" t="str">
            <v>шт.</v>
          </cell>
          <cell r="I2097">
            <v>1</v>
          </cell>
          <cell r="P2097">
            <v>2.36</v>
          </cell>
          <cell r="Q2097">
            <v>473.92</v>
          </cell>
          <cell r="R2097">
            <v>309.32</v>
          </cell>
          <cell r="S2097">
            <v>644.55999999999995</v>
          </cell>
          <cell r="U2097">
            <v>1.68</v>
          </cell>
          <cell r="X2097">
            <v>451.19</v>
          </cell>
          <cell r="Y2097">
            <v>64.459999999999994</v>
          </cell>
          <cell r="AE2097">
            <v>309.32</v>
          </cell>
          <cell r="AF2097">
            <v>644.55999999999995</v>
          </cell>
          <cell r="AL2097">
            <v>0.59</v>
          </cell>
          <cell r="AM2097">
            <v>118.48</v>
          </cell>
          <cell r="AN2097">
            <v>77.33</v>
          </cell>
          <cell r="AO2097">
            <v>161.13999999999999</v>
          </cell>
          <cell r="AQ2097">
            <v>0.42</v>
          </cell>
          <cell r="AT2097">
            <v>70</v>
          </cell>
          <cell r="AU2097">
            <v>10</v>
          </cell>
          <cell r="AV2097">
            <v>1</v>
          </cell>
          <cell r="AW2097">
            <v>1</v>
          </cell>
          <cell r="BA2097">
            <v>1</v>
          </cell>
          <cell r="BB2097">
            <v>1</v>
          </cell>
          <cell r="BC2097">
            <v>1</v>
          </cell>
          <cell r="BS2097">
            <v>1</v>
          </cell>
          <cell r="BZ2097">
            <v>70</v>
          </cell>
          <cell r="CA2097">
            <v>10</v>
          </cell>
          <cell r="CS2097">
            <v>309.32</v>
          </cell>
          <cell r="DD2097" t="str">
            <v>)*4</v>
          </cell>
          <cell r="DE2097" t="str">
            <v>)*4</v>
          </cell>
          <cell r="DF2097" t="str">
            <v>)*4</v>
          </cell>
          <cell r="DG2097" t="str">
            <v>)*4</v>
          </cell>
          <cell r="DI2097" t="str">
            <v>)*4</v>
          </cell>
        </row>
        <row r="2098">
          <cell r="F2098" t="str">
            <v>1.15-2303-4-2/1</v>
          </cell>
          <cell r="G2098" t="str">
            <v>Прочистка сетчатых фильтров грубой очистки воды диаметром до 50 мм</v>
          </cell>
          <cell r="H2098" t="str">
            <v>10 шт.</v>
          </cell>
          <cell r="I2098">
            <v>0.1</v>
          </cell>
          <cell r="S2098">
            <v>78.72</v>
          </cell>
          <cell r="U2098">
            <v>0.23300000000000001</v>
          </cell>
          <cell r="X2098">
            <v>55.1</v>
          </cell>
          <cell r="Y2098">
            <v>7.87</v>
          </cell>
          <cell r="AE2098">
            <v>0</v>
          </cell>
          <cell r="AF2098">
            <v>787.21</v>
          </cell>
          <cell r="AO2098">
            <v>787.21</v>
          </cell>
          <cell r="AQ2098">
            <v>2.33</v>
          </cell>
          <cell r="AT2098">
            <v>70</v>
          </cell>
          <cell r="AU2098">
            <v>10</v>
          </cell>
          <cell r="AV2098">
            <v>1</v>
          </cell>
          <cell r="BA2098">
            <v>1</v>
          </cell>
          <cell r="BZ2098">
            <v>70</v>
          </cell>
          <cell r="CA2098">
            <v>10</v>
          </cell>
          <cell r="CS2098">
            <v>0</v>
          </cell>
          <cell r="DG2098" t="str">
            <v/>
          </cell>
          <cell r="DI2098" t="str">
            <v/>
          </cell>
        </row>
        <row r="2099">
          <cell r="F2099" t="str">
            <v>1.23-2103-41-1/1</v>
          </cell>
          <cell r="G2099" t="str">
            <v>Техническое обслуживание регулирующего клапана (балансировочные)</v>
          </cell>
          <cell r="H2099" t="str">
            <v>шт.</v>
          </cell>
          <cell r="I2099">
            <v>1</v>
          </cell>
          <cell r="Q2099">
            <v>568.67999999999995</v>
          </cell>
          <cell r="R2099">
            <v>371.16</v>
          </cell>
          <cell r="S2099">
            <v>1365.72</v>
          </cell>
          <cell r="U2099">
            <v>4.4399999999999995</v>
          </cell>
          <cell r="X2099">
            <v>956</v>
          </cell>
          <cell r="Y2099">
            <v>136.57</v>
          </cell>
          <cell r="AE2099">
            <v>371.16</v>
          </cell>
          <cell r="AF2099">
            <v>1365.72</v>
          </cell>
          <cell r="AM2099">
            <v>47.39</v>
          </cell>
          <cell r="AN2099">
            <v>30.93</v>
          </cell>
          <cell r="AO2099">
            <v>113.81</v>
          </cell>
          <cell r="AQ2099">
            <v>0.37</v>
          </cell>
          <cell r="AT2099">
            <v>70</v>
          </cell>
          <cell r="AU2099">
            <v>10</v>
          </cell>
          <cell r="AV2099">
            <v>1</v>
          </cell>
          <cell r="BA2099">
            <v>1</v>
          </cell>
          <cell r="BB2099">
            <v>1</v>
          </cell>
          <cell r="BS2099">
            <v>1</v>
          </cell>
          <cell r="BZ2099">
            <v>70</v>
          </cell>
          <cell r="CA2099">
            <v>10</v>
          </cell>
          <cell r="CS2099">
            <v>371.16</v>
          </cell>
          <cell r="DE2099" t="str">
            <v>)*12</v>
          </cell>
          <cell r="DF2099" t="str">
            <v>)*12</v>
          </cell>
          <cell r="DG2099" t="str">
            <v>)*12</v>
          </cell>
          <cell r="DI2099" t="str">
            <v>)*12</v>
          </cell>
        </row>
        <row r="2100">
          <cell r="F2100" t="str">
            <v>1.18-2203-3-3/1</v>
          </cell>
          <cell r="G2100" t="str">
            <v>Техническое обслуживание клапанов воздушных регулирующих с электроприводом диаметром/периметром до 560/1600 мм</v>
          </cell>
          <cell r="H2100" t="str">
            <v>шт.</v>
          </cell>
          <cell r="I2100">
            <v>1</v>
          </cell>
          <cell r="P2100">
            <v>5.28</v>
          </cell>
          <cell r="Q2100">
            <v>284.39999999999998</v>
          </cell>
          <cell r="R2100">
            <v>185.64</v>
          </cell>
          <cell r="S2100">
            <v>2526.96</v>
          </cell>
          <cell r="U2100">
            <v>6.9599999999999991</v>
          </cell>
          <cell r="X2100">
            <v>1768.87</v>
          </cell>
          <cell r="Y2100">
            <v>252.7</v>
          </cell>
          <cell r="AE2100">
            <v>185.64</v>
          </cell>
          <cell r="AF2100">
            <v>2526.96</v>
          </cell>
          <cell r="AL2100">
            <v>0.44</v>
          </cell>
          <cell r="AM2100">
            <v>23.7</v>
          </cell>
          <cell r="AN2100">
            <v>15.47</v>
          </cell>
          <cell r="AO2100">
            <v>210.58</v>
          </cell>
          <cell r="AQ2100">
            <v>0.57999999999999996</v>
          </cell>
          <cell r="AT2100">
            <v>70</v>
          </cell>
          <cell r="AU2100">
            <v>10</v>
          </cell>
          <cell r="AV2100">
            <v>1</v>
          </cell>
          <cell r="AW2100">
            <v>1</v>
          </cell>
          <cell r="BA2100">
            <v>1</v>
          </cell>
          <cell r="BB2100">
            <v>1</v>
          </cell>
          <cell r="BC2100">
            <v>1</v>
          </cell>
          <cell r="BS2100">
            <v>1</v>
          </cell>
          <cell r="BZ2100">
            <v>70</v>
          </cell>
          <cell r="CA2100">
            <v>10</v>
          </cell>
          <cell r="CS2100">
            <v>185.64</v>
          </cell>
          <cell r="DD2100" t="str">
            <v>)*12</v>
          </cell>
          <cell r="DE2100" t="str">
            <v>)*12</v>
          </cell>
          <cell r="DF2100" t="str">
            <v>)*12</v>
          </cell>
          <cell r="DG2100" t="str">
            <v>)*12</v>
          </cell>
          <cell r="DI2100" t="str">
            <v>)*12</v>
          </cell>
        </row>
        <row r="2102">
          <cell r="G2102" t="str">
            <v>Узел обвязки регулирующего клапана и насоса системы П-4</v>
          </cell>
        </row>
        <row r="2132">
          <cell r="G2132" t="str">
            <v>Узел обвязки регулирующего клапана и насоса системы П-5</v>
          </cell>
        </row>
        <row r="2136">
          <cell r="F2136" t="str">
            <v>1.24-2503-4-18/1</v>
          </cell>
          <cell r="G2136" t="str">
            <v>Техническое обслуживание циркуляционных насосов систем отопления с тепловыми насосами - ежемесячное</v>
          </cell>
          <cell r="H2136" t="str">
            <v>шт.</v>
          </cell>
          <cell r="I2136">
            <v>1</v>
          </cell>
          <cell r="P2136">
            <v>2.36</v>
          </cell>
          <cell r="Q2136">
            <v>473.92</v>
          </cell>
          <cell r="R2136">
            <v>309.32</v>
          </cell>
          <cell r="S2136">
            <v>644.55999999999995</v>
          </cell>
          <cell r="U2136">
            <v>1.68</v>
          </cell>
          <cell r="X2136">
            <v>451.19</v>
          </cell>
          <cell r="Y2136">
            <v>64.459999999999994</v>
          </cell>
          <cell r="AE2136">
            <v>309.32</v>
          </cell>
          <cell r="AF2136">
            <v>644.55999999999995</v>
          </cell>
          <cell r="AL2136">
            <v>0.59</v>
          </cell>
          <cell r="AM2136">
            <v>118.48</v>
          </cell>
          <cell r="AN2136">
            <v>77.33</v>
          </cell>
          <cell r="AO2136">
            <v>161.13999999999999</v>
          </cell>
          <cell r="AQ2136">
            <v>0.42</v>
          </cell>
          <cell r="AT2136">
            <v>70</v>
          </cell>
          <cell r="AU2136">
            <v>10</v>
          </cell>
          <cell r="AV2136">
            <v>1</v>
          </cell>
          <cell r="AW2136">
            <v>1</v>
          </cell>
          <cell r="BA2136">
            <v>1</v>
          </cell>
          <cell r="BB2136">
            <v>1</v>
          </cell>
          <cell r="BC2136">
            <v>1</v>
          </cell>
          <cell r="BS2136">
            <v>1</v>
          </cell>
          <cell r="BZ2136">
            <v>70</v>
          </cell>
          <cell r="CA2136">
            <v>10</v>
          </cell>
          <cell r="CS2136">
            <v>309.32</v>
          </cell>
          <cell r="DD2136" t="str">
            <v>)*4</v>
          </cell>
          <cell r="DE2136" t="str">
            <v>)*4</v>
          </cell>
          <cell r="DF2136" t="str">
            <v>)*4</v>
          </cell>
          <cell r="DG2136" t="str">
            <v>)*4</v>
          </cell>
          <cell r="DI2136" t="str">
            <v>)*4</v>
          </cell>
        </row>
        <row r="2137">
          <cell r="F2137" t="str">
            <v>1.15-2303-4-2/1</v>
          </cell>
          <cell r="G2137" t="str">
            <v>Прочистка сетчатых фильтров грубой очистки воды диаметром до 50 мм</v>
          </cell>
          <cell r="H2137" t="str">
            <v>10 шт.</v>
          </cell>
          <cell r="I2137">
            <v>0.1</v>
          </cell>
          <cell r="S2137">
            <v>78.72</v>
          </cell>
          <cell r="U2137">
            <v>0.23300000000000001</v>
          </cell>
          <cell r="X2137">
            <v>55.1</v>
          </cell>
          <cell r="Y2137">
            <v>7.87</v>
          </cell>
          <cell r="AE2137">
            <v>0</v>
          </cell>
          <cell r="AF2137">
            <v>787.21</v>
          </cell>
          <cell r="AO2137">
            <v>787.21</v>
          </cell>
          <cell r="AQ2137">
            <v>2.33</v>
          </cell>
          <cell r="AT2137">
            <v>70</v>
          </cell>
          <cell r="AU2137">
            <v>10</v>
          </cell>
          <cell r="AV2137">
            <v>1</v>
          </cell>
          <cell r="BA2137">
            <v>1</v>
          </cell>
          <cell r="BZ2137">
            <v>70</v>
          </cell>
          <cell r="CA2137">
            <v>10</v>
          </cell>
          <cell r="CS2137">
            <v>0</v>
          </cell>
          <cell r="DG2137" t="str">
            <v/>
          </cell>
          <cell r="DI2137" t="str">
            <v/>
          </cell>
        </row>
        <row r="2138">
          <cell r="F2138" t="str">
            <v>1.23-2103-41-1/1</v>
          </cell>
          <cell r="G2138" t="str">
            <v>Техническое обслуживание регулирующего клапана (балансировочные)</v>
          </cell>
          <cell r="H2138" t="str">
            <v>шт.</v>
          </cell>
          <cell r="I2138">
            <v>1</v>
          </cell>
          <cell r="Q2138">
            <v>568.67999999999995</v>
          </cell>
          <cell r="R2138">
            <v>371.16</v>
          </cell>
          <cell r="S2138">
            <v>1365.72</v>
          </cell>
          <cell r="U2138">
            <v>4.4399999999999995</v>
          </cell>
          <cell r="X2138">
            <v>956</v>
          </cell>
          <cell r="Y2138">
            <v>136.57</v>
          </cell>
          <cell r="AE2138">
            <v>371.16</v>
          </cell>
          <cell r="AF2138">
            <v>1365.72</v>
          </cell>
          <cell r="AM2138">
            <v>47.39</v>
          </cell>
          <cell r="AN2138">
            <v>30.93</v>
          </cell>
          <cell r="AO2138">
            <v>113.81</v>
          </cell>
          <cell r="AQ2138">
            <v>0.37</v>
          </cell>
          <cell r="AT2138">
            <v>70</v>
          </cell>
          <cell r="AU2138">
            <v>10</v>
          </cell>
          <cell r="AV2138">
            <v>1</v>
          </cell>
          <cell r="BA2138">
            <v>1</v>
          </cell>
          <cell r="BB2138">
            <v>1</v>
          </cell>
          <cell r="BS2138">
            <v>1</v>
          </cell>
          <cell r="BZ2138">
            <v>70</v>
          </cell>
          <cell r="CA2138">
            <v>10</v>
          </cell>
          <cell r="CS2138">
            <v>371.16</v>
          </cell>
          <cell r="DE2138" t="str">
            <v>)*12</v>
          </cell>
          <cell r="DF2138" t="str">
            <v>)*12</v>
          </cell>
          <cell r="DG2138" t="str">
            <v>)*12</v>
          </cell>
          <cell r="DI2138" t="str">
            <v>)*12</v>
          </cell>
        </row>
        <row r="2139">
          <cell r="F2139" t="str">
            <v>1.18-2203-3-3/1</v>
          </cell>
          <cell r="G2139" t="str">
            <v>Техническое обслуживание клапанов воздушных регулирующих с электроприводом диаметром/периметром до 560/1600 мм</v>
          </cell>
          <cell r="H2139" t="str">
            <v>шт.</v>
          </cell>
          <cell r="I2139">
            <v>1</v>
          </cell>
          <cell r="P2139">
            <v>5.28</v>
          </cell>
          <cell r="Q2139">
            <v>284.39999999999998</v>
          </cell>
          <cell r="R2139">
            <v>185.64</v>
          </cell>
          <cell r="S2139">
            <v>2526.96</v>
          </cell>
          <cell r="U2139">
            <v>6.9599999999999991</v>
          </cell>
          <cell r="X2139">
            <v>1768.87</v>
          </cell>
          <cell r="Y2139">
            <v>252.7</v>
          </cell>
          <cell r="AE2139">
            <v>185.64</v>
          </cell>
          <cell r="AF2139">
            <v>2526.96</v>
          </cell>
          <cell r="AL2139">
            <v>0.44</v>
          </cell>
          <cell r="AM2139">
            <v>23.7</v>
          </cell>
          <cell r="AN2139">
            <v>15.47</v>
          </cell>
          <cell r="AO2139">
            <v>210.58</v>
          </cell>
          <cell r="AQ2139">
            <v>0.57999999999999996</v>
          </cell>
          <cell r="AT2139">
            <v>70</v>
          </cell>
          <cell r="AU2139">
            <v>10</v>
          </cell>
          <cell r="AV2139">
            <v>1</v>
          </cell>
          <cell r="AW2139">
            <v>1</v>
          </cell>
          <cell r="BA2139">
            <v>1</v>
          </cell>
          <cell r="BB2139">
            <v>1</v>
          </cell>
          <cell r="BC2139">
            <v>1</v>
          </cell>
          <cell r="BS2139">
            <v>1</v>
          </cell>
          <cell r="BZ2139">
            <v>70</v>
          </cell>
          <cell r="CA2139">
            <v>10</v>
          </cell>
          <cell r="CS2139">
            <v>185.64</v>
          </cell>
          <cell r="DD2139" t="str">
            <v>)*12</v>
          </cell>
          <cell r="DE2139" t="str">
            <v>)*12</v>
          </cell>
          <cell r="DF2139" t="str">
            <v>)*12</v>
          </cell>
          <cell r="DG2139" t="str">
            <v>)*12</v>
          </cell>
          <cell r="DI2139" t="str">
            <v>)*12</v>
          </cell>
        </row>
        <row r="2141">
          <cell r="G2141" t="str">
            <v>Узел обвязки регулирующего клапана и насоса системы П-5</v>
          </cell>
        </row>
        <row r="2171">
          <cell r="G2171" t="str">
            <v>Воздухоотводчики</v>
          </cell>
        </row>
        <row r="2175">
          <cell r="F2175" t="str">
            <v>1.17-2103-17-1/1</v>
          </cell>
          <cell r="G2175" t="str">
            <v>Техническое обслуживание автоматического воздухоотводчика</v>
          </cell>
          <cell r="H2175" t="str">
            <v>10 шт.</v>
          </cell>
          <cell r="I2175">
            <v>0.8</v>
          </cell>
          <cell r="P2175">
            <v>1.89</v>
          </cell>
          <cell r="S2175">
            <v>1643.36</v>
          </cell>
          <cell r="U2175">
            <v>4.8640000000000008</v>
          </cell>
          <cell r="X2175">
            <v>1150.3499999999999</v>
          </cell>
          <cell r="Y2175">
            <v>164.34</v>
          </cell>
          <cell r="AE2175">
            <v>0</v>
          </cell>
          <cell r="AF2175">
            <v>2054.1999999999998</v>
          </cell>
          <cell r="AL2175">
            <v>0.59</v>
          </cell>
          <cell r="AO2175">
            <v>513.54999999999995</v>
          </cell>
          <cell r="AQ2175">
            <v>1.52</v>
          </cell>
          <cell r="AT2175">
            <v>70</v>
          </cell>
          <cell r="AU2175">
            <v>10</v>
          </cell>
          <cell r="AV2175">
            <v>1</v>
          </cell>
          <cell r="AW2175">
            <v>1</v>
          </cell>
          <cell r="BA2175">
            <v>1</v>
          </cell>
          <cell r="BC2175">
            <v>1</v>
          </cell>
          <cell r="BZ2175">
            <v>70</v>
          </cell>
          <cell r="CA2175">
            <v>10</v>
          </cell>
          <cell r="CS2175">
            <v>0</v>
          </cell>
          <cell r="DD2175" t="str">
            <v>)*4</v>
          </cell>
          <cell r="DG2175" t="str">
            <v>)*4</v>
          </cell>
          <cell r="DI2175" t="str">
            <v>)*4</v>
          </cell>
        </row>
        <row r="2177">
          <cell r="G2177" t="str">
            <v>Воздухоотводчики</v>
          </cell>
        </row>
        <row r="2207">
          <cell r="G2207" t="str">
            <v>Манометры, термометры</v>
          </cell>
        </row>
        <row r="2211">
          <cell r="F2211" t="str">
            <v>1.23-2103-43-1/1</v>
          </cell>
          <cell r="G2211" t="str">
            <v>Техническое обслуживание манометра</v>
          </cell>
          <cell r="H2211" t="str">
            <v>10 шт.</v>
          </cell>
          <cell r="I2211">
            <v>2.8</v>
          </cell>
          <cell r="Q2211">
            <v>530.88</v>
          </cell>
          <cell r="R2211">
            <v>346.42</v>
          </cell>
          <cell r="S2211">
            <v>1033.54</v>
          </cell>
          <cell r="U2211">
            <v>3.3600000000000003</v>
          </cell>
          <cell r="X2211">
            <v>723.48</v>
          </cell>
          <cell r="Y2211">
            <v>103.35</v>
          </cell>
          <cell r="AE2211">
            <v>123.72</v>
          </cell>
          <cell r="AF2211">
            <v>369.12</v>
          </cell>
          <cell r="AM2211">
            <v>15.8</v>
          </cell>
          <cell r="AN2211">
            <v>10.31</v>
          </cell>
          <cell r="AO2211">
            <v>30.76</v>
          </cell>
          <cell r="AQ2211">
            <v>0.1</v>
          </cell>
          <cell r="AT2211">
            <v>70</v>
          </cell>
          <cell r="AU2211">
            <v>10</v>
          </cell>
          <cell r="AV2211">
            <v>1</v>
          </cell>
          <cell r="BA2211">
            <v>1</v>
          </cell>
          <cell r="BB2211">
            <v>1</v>
          </cell>
          <cell r="BS2211">
            <v>1</v>
          </cell>
          <cell r="BZ2211">
            <v>70</v>
          </cell>
          <cell r="CA2211">
            <v>10</v>
          </cell>
          <cell r="CS2211">
            <v>123.72</v>
          </cell>
          <cell r="DE2211" t="str">
            <v>)*12</v>
          </cell>
          <cell r="DF2211" t="str">
            <v>)*12</v>
          </cell>
          <cell r="DG2211" t="str">
            <v>)*12</v>
          </cell>
          <cell r="DI2211" t="str">
            <v>)*12</v>
          </cell>
        </row>
        <row r="2212">
          <cell r="F2212" t="str">
            <v>1.23-2103-42-1/1</v>
          </cell>
          <cell r="G2212" t="str">
            <v>Техническое обслуживание термометра</v>
          </cell>
          <cell r="H2212" t="str">
            <v>10 шт.</v>
          </cell>
          <cell r="I2212">
            <v>0.8</v>
          </cell>
          <cell r="Q2212">
            <v>151.68</v>
          </cell>
          <cell r="R2212">
            <v>98.98</v>
          </cell>
          <cell r="S2212">
            <v>295.3</v>
          </cell>
          <cell r="U2212">
            <v>0.96000000000000019</v>
          </cell>
          <cell r="X2212">
            <v>206.71</v>
          </cell>
          <cell r="Y2212">
            <v>29.53</v>
          </cell>
          <cell r="AE2212">
            <v>123.72</v>
          </cell>
          <cell r="AF2212">
            <v>369.12</v>
          </cell>
          <cell r="AM2212">
            <v>15.8</v>
          </cell>
          <cell r="AN2212">
            <v>10.31</v>
          </cell>
          <cell r="AO2212">
            <v>30.76</v>
          </cell>
          <cell r="AQ2212">
            <v>0.1</v>
          </cell>
          <cell r="AT2212">
            <v>70</v>
          </cell>
          <cell r="AU2212">
            <v>10</v>
          </cell>
          <cell r="AV2212">
            <v>1</v>
          </cell>
          <cell r="BA2212">
            <v>1</v>
          </cell>
          <cell r="BB2212">
            <v>1</v>
          </cell>
          <cell r="BS2212">
            <v>1</v>
          </cell>
          <cell r="BZ2212">
            <v>70</v>
          </cell>
          <cell r="CA2212">
            <v>10</v>
          </cell>
          <cell r="CS2212">
            <v>123.72</v>
          </cell>
          <cell r="DE2212" t="str">
            <v>)*12</v>
          </cell>
          <cell r="DF2212" t="str">
            <v>)*12</v>
          </cell>
          <cell r="DG2212" t="str">
            <v>)*12</v>
          </cell>
          <cell r="DI2212" t="str">
            <v>)*12</v>
          </cell>
        </row>
        <row r="2213">
          <cell r="F2213" t="str">
            <v>1.17-2103-16-1/1</v>
          </cell>
          <cell r="G2213" t="str">
            <v>Техническое обслуживание крана трехходового шарового под манометр</v>
          </cell>
          <cell r="H2213" t="str">
            <v>10 шт.</v>
          </cell>
          <cell r="I2213">
            <v>3.2</v>
          </cell>
          <cell r="P2213">
            <v>11.14</v>
          </cell>
          <cell r="S2213">
            <v>11676.29</v>
          </cell>
          <cell r="U2213">
            <v>34.56</v>
          </cell>
          <cell r="X2213">
            <v>8173.4</v>
          </cell>
          <cell r="Y2213">
            <v>1167.6300000000001</v>
          </cell>
          <cell r="AE2213">
            <v>0</v>
          </cell>
          <cell r="AF2213">
            <v>3648.84</v>
          </cell>
          <cell r="AL2213">
            <v>0.28999999999999998</v>
          </cell>
          <cell r="AO2213">
            <v>304.07</v>
          </cell>
          <cell r="AQ2213">
            <v>0.9</v>
          </cell>
          <cell r="AT2213">
            <v>70</v>
          </cell>
          <cell r="AU2213">
            <v>10</v>
          </cell>
          <cell r="AV2213">
            <v>1</v>
          </cell>
          <cell r="AW2213">
            <v>1</v>
          </cell>
          <cell r="BA2213">
            <v>1</v>
          </cell>
          <cell r="BC2213">
            <v>1</v>
          </cell>
          <cell r="BZ2213">
            <v>70</v>
          </cell>
          <cell r="CA2213">
            <v>10</v>
          </cell>
          <cell r="CS2213">
            <v>0</v>
          </cell>
          <cell r="DD2213" t="str">
            <v>)*12</v>
          </cell>
          <cell r="DG2213" t="str">
            <v>)*12</v>
          </cell>
          <cell r="DI2213" t="str">
            <v>)*12</v>
          </cell>
        </row>
        <row r="2215">
          <cell r="G2215" t="str">
            <v>Манометры, термометры</v>
          </cell>
        </row>
        <row r="2245">
          <cell r="G2245" t="str">
            <v>Теплоснабжение вентустановок</v>
          </cell>
        </row>
        <row r="2275">
          <cell r="G2275" t="str">
            <v>Холодоснабжение VRF оборудование</v>
          </cell>
        </row>
        <row r="2279">
          <cell r="F2279" t="str">
            <v>1.18-2403-18-2/1</v>
          </cell>
          <cell r="G2279" t="str">
            <v>Техническое обслуживание наружных блоков сплит систем мощностью свыше 10 кВт - ежемесячное</v>
          </cell>
          <cell r="H2279" t="str">
            <v>1 блок</v>
          </cell>
          <cell r="I2279">
            <v>7</v>
          </cell>
          <cell r="P2279">
            <v>57.4</v>
          </cell>
          <cell r="Q2279">
            <v>214.76</v>
          </cell>
          <cell r="R2279">
            <v>0.56000000000000005</v>
          </cell>
          <cell r="S2279">
            <v>24195.360000000001</v>
          </cell>
          <cell r="U2279">
            <v>66.64</v>
          </cell>
          <cell r="X2279">
            <v>16936.75</v>
          </cell>
          <cell r="Y2279">
            <v>2419.54</v>
          </cell>
          <cell r="AE2279">
            <v>0.08</v>
          </cell>
          <cell r="AF2279">
            <v>3456.48</v>
          </cell>
          <cell r="AL2279">
            <v>2.0499999999999998</v>
          </cell>
          <cell r="AM2279">
            <v>7.67</v>
          </cell>
          <cell r="AN2279">
            <v>0.02</v>
          </cell>
          <cell r="AO2279">
            <v>864.12</v>
          </cell>
          <cell r="AQ2279">
            <v>2.38</v>
          </cell>
          <cell r="AT2279">
            <v>70</v>
          </cell>
          <cell r="AU2279">
            <v>10</v>
          </cell>
          <cell r="AV2279">
            <v>1</v>
          </cell>
          <cell r="AW2279">
            <v>1</v>
          </cell>
          <cell r="BA2279">
            <v>1</v>
          </cell>
          <cell r="BB2279">
            <v>1</v>
          </cell>
          <cell r="BC2279">
            <v>1</v>
          </cell>
          <cell r="BS2279">
            <v>1</v>
          </cell>
          <cell r="BZ2279">
            <v>70</v>
          </cell>
          <cell r="CA2279">
            <v>10</v>
          </cell>
          <cell r="CS2279">
            <v>0.08</v>
          </cell>
          <cell r="DD2279" t="str">
            <v>)*4</v>
          </cell>
          <cell r="DE2279" t="str">
            <v>)*4</v>
          </cell>
          <cell r="DF2279" t="str">
            <v>)*4</v>
          </cell>
          <cell r="DG2279" t="str">
            <v>)*4</v>
          </cell>
          <cell r="DI2279" t="str">
            <v>)*4</v>
          </cell>
        </row>
        <row r="2280">
          <cell r="F2280" t="str">
            <v>1.18-2403-18-1/1</v>
          </cell>
          <cell r="G2280" t="str">
            <v>Техническое обслуживание наружных блоков сплит систем мощностью до 10 кВт - ежемесячное</v>
          </cell>
          <cell r="H2280" t="str">
            <v>1 блок</v>
          </cell>
          <cell r="I2280">
            <v>1</v>
          </cell>
          <cell r="P2280">
            <v>3.52</v>
          </cell>
          <cell r="Q2280">
            <v>15.36</v>
          </cell>
          <cell r="R2280">
            <v>0.04</v>
          </cell>
          <cell r="S2280">
            <v>2701.28</v>
          </cell>
          <cell r="U2280">
            <v>7.44</v>
          </cell>
          <cell r="X2280">
            <v>1890.9</v>
          </cell>
          <cell r="Y2280">
            <v>270.13</v>
          </cell>
          <cell r="AE2280">
            <v>0.04</v>
          </cell>
          <cell r="AF2280">
            <v>2701.28</v>
          </cell>
          <cell r="AL2280">
            <v>0.88</v>
          </cell>
          <cell r="AM2280">
            <v>3.84</v>
          </cell>
          <cell r="AN2280">
            <v>0.01</v>
          </cell>
          <cell r="AO2280">
            <v>675.32</v>
          </cell>
          <cell r="AQ2280">
            <v>1.86</v>
          </cell>
          <cell r="AT2280">
            <v>70</v>
          </cell>
          <cell r="AU2280">
            <v>10</v>
          </cell>
          <cell r="AV2280">
            <v>1</v>
          </cell>
          <cell r="AW2280">
            <v>1</v>
          </cell>
          <cell r="BA2280">
            <v>1</v>
          </cell>
          <cell r="BB2280">
            <v>1</v>
          </cell>
          <cell r="BC2280">
            <v>1</v>
          </cell>
          <cell r="BS2280">
            <v>1</v>
          </cell>
          <cell r="BZ2280">
            <v>70</v>
          </cell>
          <cell r="CA2280">
            <v>10</v>
          </cell>
          <cell r="CS2280">
            <v>0.04</v>
          </cell>
          <cell r="DD2280" t="str">
            <v>)*4</v>
          </cell>
          <cell r="DE2280" t="str">
            <v>)*4</v>
          </cell>
          <cell r="DF2280" t="str">
            <v>)*4</v>
          </cell>
          <cell r="DG2280" t="str">
            <v>)*4</v>
          </cell>
          <cell r="DI2280" t="str">
            <v>)*4</v>
          </cell>
        </row>
        <row r="2281">
          <cell r="F2281" t="str">
            <v>1.18-2403-17-2/1</v>
          </cell>
          <cell r="G2281" t="str">
            <v>Техническое обслуживание внутренних кассетных блоков сплит систем мощностью свыше 5 кВт - ежемесячное</v>
          </cell>
          <cell r="H2281" t="str">
            <v>1 блок</v>
          </cell>
          <cell r="I2281">
            <v>41</v>
          </cell>
          <cell r="P2281">
            <v>144.32</v>
          </cell>
          <cell r="S2281">
            <v>60735.76</v>
          </cell>
          <cell r="U2281">
            <v>167.28</v>
          </cell>
          <cell r="X2281">
            <v>42515.03</v>
          </cell>
          <cell r="Y2281">
            <v>6073.58</v>
          </cell>
          <cell r="AE2281">
            <v>0</v>
          </cell>
          <cell r="AF2281">
            <v>1481.36</v>
          </cell>
          <cell r="AL2281">
            <v>0.88</v>
          </cell>
          <cell r="AO2281">
            <v>370.34</v>
          </cell>
          <cell r="AQ2281">
            <v>1.02</v>
          </cell>
          <cell r="AT2281">
            <v>70</v>
          </cell>
          <cell r="AU2281">
            <v>10</v>
          </cell>
          <cell r="AV2281">
            <v>1</v>
          </cell>
          <cell r="AW2281">
            <v>1</v>
          </cell>
          <cell r="BA2281">
            <v>1</v>
          </cell>
          <cell r="BC2281">
            <v>1</v>
          </cell>
          <cell r="BZ2281">
            <v>70</v>
          </cell>
          <cell r="CA2281">
            <v>10</v>
          </cell>
          <cell r="CS2281">
            <v>0</v>
          </cell>
          <cell r="DD2281" t="str">
            <v>)*4</v>
          </cell>
          <cell r="DG2281" t="str">
            <v>)*4</v>
          </cell>
          <cell r="DI2281" t="str">
            <v>)*4</v>
          </cell>
        </row>
        <row r="2283">
          <cell r="G2283" t="str">
            <v>Холодоснабжение VRF оборудование</v>
          </cell>
        </row>
        <row r="2313">
          <cell r="G2313" t="str">
            <v>Насосные установки</v>
          </cell>
        </row>
        <row r="2317">
          <cell r="F2317" t="str">
            <v>1.16-2303-2-1/1</v>
          </cell>
          <cell r="G2317" t="str">
            <v>Техническое обслуживание насоса для сточных вод типа Грундфос EF (Насосы Grundfos Hydro Multi-E 2 CRE) прим.</v>
          </cell>
          <cell r="H2317" t="str">
            <v>шт.</v>
          </cell>
          <cell r="I2317">
            <v>2</v>
          </cell>
          <cell r="P2317">
            <v>696.16</v>
          </cell>
          <cell r="S2317">
            <v>14523.04</v>
          </cell>
          <cell r="U2317">
            <v>40</v>
          </cell>
          <cell r="X2317">
            <v>10166.129999999999</v>
          </cell>
          <cell r="Y2317">
            <v>1452.3</v>
          </cell>
          <cell r="AE2317">
            <v>0</v>
          </cell>
          <cell r="AF2317">
            <v>7261.52</v>
          </cell>
          <cell r="AL2317">
            <v>87.02</v>
          </cell>
          <cell r="AO2317">
            <v>1815.38</v>
          </cell>
          <cell r="AQ2317">
            <v>5</v>
          </cell>
          <cell r="AT2317">
            <v>70</v>
          </cell>
          <cell r="AU2317">
            <v>10</v>
          </cell>
          <cell r="AV2317">
            <v>1</v>
          </cell>
          <cell r="AW2317">
            <v>1</v>
          </cell>
          <cell r="BA2317">
            <v>1</v>
          </cell>
          <cell r="BC2317">
            <v>1</v>
          </cell>
          <cell r="BZ2317">
            <v>70</v>
          </cell>
          <cell r="CA2317">
            <v>10</v>
          </cell>
          <cell r="CS2317">
            <v>0</v>
          </cell>
          <cell r="DD2317" t="str">
            <v>)*4</v>
          </cell>
          <cell r="DG2317" t="str">
            <v>)*4</v>
          </cell>
          <cell r="DI2317" t="str">
            <v>)*4</v>
          </cell>
        </row>
        <row r="2319">
          <cell r="G2319" t="str">
            <v>Насосные установки</v>
          </cell>
        </row>
        <row r="2349">
          <cell r="G2349" t="str">
            <v>Тепловые завесы</v>
          </cell>
        </row>
        <row r="2353">
          <cell r="F2353" t="str">
            <v>1.18-2303-4-4/1</v>
          </cell>
          <cell r="G2353" t="str">
            <v>Техническое обслуживание горизонтальных тепловых завес с электрическим нагревателем производительностью по воздуху до 3000 м3/ч</v>
          </cell>
          <cell r="H2353" t="str">
            <v>шт.</v>
          </cell>
          <cell r="I2353">
            <v>4</v>
          </cell>
          <cell r="P2353">
            <v>18.72</v>
          </cell>
          <cell r="Q2353">
            <v>89.12</v>
          </cell>
          <cell r="R2353">
            <v>0.32</v>
          </cell>
          <cell r="S2353">
            <v>8365.2800000000007</v>
          </cell>
          <cell r="U2353">
            <v>23.04</v>
          </cell>
          <cell r="X2353">
            <v>5855.7</v>
          </cell>
          <cell r="Y2353">
            <v>836.53</v>
          </cell>
          <cell r="AE2353">
            <v>0.08</v>
          </cell>
          <cell r="AF2353">
            <v>2091.3200000000002</v>
          </cell>
          <cell r="AL2353">
            <v>1.17</v>
          </cell>
          <cell r="AM2353">
            <v>5.57</v>
          </cell>
          <cell r="AN2353">
            <v>0.02</v>
          </cell>
          <cell r="AO2353">
            <v>522.83000000000004</v>
          </cell>
          <cell r="AQ2353">
            <v>1.44</v>
          </cell>
          <cell r="AT2353">
            <v>70</v>
          </cell>
          <cell r="AU2353">
            <v>10</v>
          </cell>
          <cell r="AV2353">
            <v>1</v>
          </cell>
          <cell r="AW2353">
            <v>1</v>
          </cell>
          <cell r="BA2353">
            <v>1</v>
          </cell>
          <cell r="BB2353">
            <v>1</v>
          </cell>
          <cell r="BC2353">
            <v>1</v>
          </cell>
          <cell r="BS2353">
            <v>1</v>
          </cell>
          <cell r="BZ2353">
            <v>70</v>
          </cell>
          <cell r="CA2353">
            <v>10</v>
          </cell>
          <cell r="CS2353">
            <v>0.08</v>
          </cell>
          <cell r="DD2353" t="str">
            <v>)*4</v>
          </cell>
          <cell r="DE2353" t="str">
            <v>)*4</v>
          </cell>
          <cell r="DF2353" t="str">
            <v>)*4</v>
          </cell>
          <cell r="DG2353" t="str">
            <v>)*4</v>
          </cell>
          <cell r="DI2353" t="str">
            <v>)*4</v>
          </cell>
        </row>
        <row r="2354">
          <cell r="F2354" t="str">
            <v>1.18-2303-4-4/1</v>
          </cell>
          <cell r="G2354" t="str">
            <v>Техническое обслуживание горизонтальных тепловых завес с электрическим нагревателем производительностью по воздуху до 3000 м3/ч ( на входных дверях)</v>
          </cell>
          <cell r="H2354" t="str">
            <v>шт.</v>
          </cell>
          <cell r="I2354">
            <v>2</v>
          </cell>
          <cell r="P2354">
            <v>9.36</v>
          </cell>
          <cell r="Q2354">
            <v>44.56</v>
          </cell>
          <cell r="R2354">
            <v>0.16</v>
          </cell>
          <cell r="S2354">
            <v>4182.6400000000003</v>
          </cell>
          <cell r="U2354">
            <v>11.52</v>
          </cell>
          <cell r="X2354">
            <v>2927.85</v>
          </cell>
          <cell r="Y2354">
            <v>418.26</v>
          </cell>
          <cell r="AE2354">
            <v>0.08</v>
          </cell>
          <cell r="AF2354">
            <v>2091.3200000000002</v>
          </cell>
          <cell r="AL2354">
            <v>1.17</v>
          </cell>
          <cell r="AM2354">
            <v>5.57</v>
          </cell>
          <cell r="AN2354">
            <v>0.02</v>
          </cell>
          <cell r="AO2354">
            <v>522.83000000000004</v>
          </cell>
          <cell r="AQ2354">
            <v>1.44</v>
          </cell>
          <cell r="AT2354">
            <v>70</v>
          </cell>
          <cell r="AU2354">
            <v>10</v>
          </cell>
          <cell r="AV2354">
            <v>1</v>
          </cell>
          <cell r="AW2354">
            <v>1</v>
          </cell>
          <cell r="BA2354">
            <v>1</v>
          </cell>
          <cell r="BB2354">
            <v>1</v>
          </cell>
          <cell r="BC2354">
            <v>1</v>
          </cell>
          <cell r="BS2354">
            <v>1</v>
          </cell>
          <cell r="BZ2354">
            <v>70</v>
          </cell>
          <cell r="CA2354">
            <v>10</v>
          </cell>
          <cell r="CS2354">
            <v>0.08</v>
          </cell>
          <cell r="DD2354" t="str">
            <v>)*4</v>
          </cell>
          <cell r="DE2354" t="str">
            <v>)*4</v>
          </cell>
          <cell r="DF2354" t="str">
            <v>)*4</v>
          </cell>
          <cell r="DG2354" t="str">
            <v>)*4</v>
          </cell>
          <cell r="DI2354" t="str">
            <v>)*4</v>
          </cell>
        </row>
        <row r="2356">
          <cell r="G2356" t="str">
            <v>Сплит-система с низкотемпературным комплектом</v>
          </cell>
        </row>
        <row r="2360">
          <cell r="F2360" t="str">
            <v>1.18-2403-19-2/1</v>
          </cell>
          <cell r="G2360" t="str">
            <v>Техническое обслуживание внутренних настенных блоков сплит систем мощностью до 7 кВт - ежемесячное</v>
          </cell>
          <cell r="H2360" t="str">
            <v>1 блок</v>
          </cell>
          <cell r="I2360">
            <v>2</v>
          </cell>
          <cell r="P2360">
            <v>2.3199999999999998</v>
          </cell>
          <cell r="S2360">
            <v>2265.6</v>
          </cell>
          <cell r="U2360">
            <v>6.24</v>
          </cell>
          <cell r="X2360">
            <v>1585.92</v>
          </cell>
          <cell r="Y2360">
            <v>226.56</v>
          </cell>
          <cell r="AE2360">
            <v>0</v>
          </cell>
          <cell r="AF2360">
            <v>1132.8</v>
          </cell>
          <cell r="AL2360">
            <v>0.28999999999999998</v>
          </cell>
          <cell r="AO2360">
            <v>283.2</v>
          </cell>
          <cell r="AQ2360">
            <v>0.78</v>
          </cell>
          <cell r="AT2360">
            <v>70</v>
          </cell>
          <cell r="AU2360">
            <v>10</v>
          </cell>
          <cell r="AV2360">
            <v>1</v>
          </cell>
          <cell r="AW2360">
            <v>1</v>
          </cell>
          <cell r="BA2360">
            <v>1</v>
          </cell>
          <cell r="BC2360">
            <v>1</v>
          </cell>
          <cell r="BZ2360">
            <v>70</v>
          </cell>
          <cell r="CA2360">
            <v>10</v>
          </cell>
          <cell r="CS2360">
            <v>0</v>
          </cell>
          <cell r="DD2360" t="str">
            <v>)*4</v>
          </cell>
          <cell r="DG2360" t="str">
            <v>)*4</v>
          </cell>
          <cell r="DI2360" t="str">
            <v>)*4</v>
          </cell>
        </row>
        <row r="2361">
          <cell r="F2361" t="str">
            <v>1.18-2403-18-1/1</v>
          </cell>
          <cell r="G2361" t="str">
            <v>Техническое обслуживание наружных блоков сплит систем мощностью до 10 кВт - ежемесячное</v>
          </cell>
          <cell r="H2361" t="str">
            <v>1 блок</v>
          </cell>
          <cell r="I2361">
            <v>2</v>
          </cell>
          <cell r="P2361">
            <v>7.04</v>
          </cell>
          <cell r="Q2361">
            <v>30.72</v>
          </cell>
          <cell r="R2361">
            <v>0.08</v>
          </cell>
          <cell r="S2361">
            <v>5402.56</v>
          </cell>
          <cell r="U2361">
            <v>14.88</v>
          </cell>
          <cell r="X2361">
            <v>3781.79</v>
          </cell>
          <cell r="Y2361">
            <v>540.26</v>
          </cell>
          <cell r="AE2361">
            <v>0.04</v>
          </cell>
          <cell r="AF2361">
            <v>2701.28</v>
          </cell>
          <cell r="AL2361">
            <v>0.88</v>
          </cell>
          <cell r="AM2361">
            <v>3.84</v>
          </cell>
          <cell r="AN2361">
            <v>0.01</v>
          </cell>
          <cell r="AO2361">
            <v>675.32</v>
          </cell>
          <cell r="AQ2361">
            <v>1.86</v>
          </cell>
          <cell r="AT2361">
            <v>70</v>
          </cell>
          <cell r="AU2361">
            <v>10</v>
          </cell>
          <cell r="AV2361">
            <v>1</v>
          </cell>
          <cell r="AW2361">
            <v>1</v>
          </cell>
          <cell r="BA2361">
            <v>1</v>
          </cell>
          <cell r="BB2361">
            <v>1</v>
          </cell>
          <cell r="BC2361">
            <v>1</v>
          </cell>
          <cell r="BS2361">
            <v>1</v>
          </cell>
          <cell r="BZ2361">
            <v>70</v>
          </cell>
          <cell r="CA2361">
            <v>10</v>
          </cell>
          <cell r="CS2361">
            <v>0.04</v>
          </cell>
          <cell r="DD2361" t="str">
            <v>)*4</v>
          </cell>
          <cell r="DE2361" t="str">
            <v>)*4</v>
          </cell>
          <cell r="DF2361" t="str">
            <v>)*4</v>
          </cell>
          <cell r="DG2361" t="str">
            <v>)*4</v>
          </cell>
          <cell r="DI2361" t="str">
            <v>)*4</v>
          </cell>
        </row>
        <row r="2363">
          <cell r="G2363" t="str">
            <v>Сплит-система с низкотемпературным комплектом</v>
          </cell>
        </row>
        <row r="2393">
          <cell r="G2393" t="str">
            <v>Тепловые завесы</v>
          </cell>
        </row>
        <row r="2423">
          <cell r="G2423" t="str">
            <v>Вентиляция</v>
          </cell>
        </row>
        <row r="2427">
          <cell r="G2427" t="str">
            <v>Приточная установка П1</v>
          </cell>
        </row>
        <row r="2431">
          <cell r="F2431" t="str">
            <v>1.18-2403-21-4/1</v>
          </cell>
          <cell r="G2431" t="str">
            <v>Техническое обслуживание приточных установок производительностью до 5000 м3/ч - ежеквартальное</v>
          </cell>
          <cell r="H2431" t="str">
            <v>установка</v>
          </cell>
          <cell r="I2431">
            <v>1</v>
          </cell>
          <cell r="P2431">
            <v>37.479999999999997</v>
          </cell>
          <cell r="Q2431">
            <v>6.08</v>
          </cell>
          <cell r="R2431">
            <v>0.04</v>
          </cell>
          <cell r="S2431">
            <v>4560.24</v>
          </cell>
          <cell r="U2431">
            <v>12.56</v>
          </cell>
          <cell r="X2431">
            <v>3192.17</v>
          </cell>
          <cell r="Y2431">
            <v>456.02</v>
          </cell>
          <cell r="AE2431">
            <v>0.04</v>
          </cell>
          <cell r="AF2431">
            <v>4560.24</v>
          </cell>
          <cell r="AL2431">
            <v>9.3699999999999992</v>
          </cell>
          <cell r="AM2431">
            <v>1.52</v>
          </cell>
          <cell r="AN2431">
            <v>0.01</v>
          </cell>
          <cell r="AO2431">
            <v>1140.06</v>
          </cell>
          <cell r="AQ2431">
            <v>3.14</v>
          </cell>
          <cell r="AT2431">
            <v>70</v>
          </cell>
          <cell r="AU2431">
            <v>10</v>
          </cell>
          <cell r="AV2431">
            <v>1</v>
          </cell>
          <cell r="AW2431">
            <v>1</v>
          </cell>
          <cell r="BA2431">
            <v>1</v>
          </cell>
          <cell r="BB2431">
            <v>1</v>
          </cell>
          <cell r="BC2431">
            <v>1</v>
          </cell>
          <cell r="BS2431">
            <v>1</v>
          </cell>
          <cell r="BZ2431">
            <v>70</v>
          </cell>
          <cell r="CA2431">
            <v>10</v>
          </cell>
          <cell r="CS2431">
            <v>0.04</v>
          </cell>
          <cell r="DD2431" t="str">
            <v>)*4</v>
          </cell>
          <cell r="DE2431" t="str">
            <v>)*4</v>
          </cell>
          <cell r="DF2431" t="str">
            <v>)*4</v>
          </cell>
          <cell r="DG2431" t="str">
            <v>)*4</v>
          </cell>
          <cell r="DI2431" t="str">
            <v>)*4</v>
          </cell>
        </row>
        <row r="2432">
          <cell r="F2432" t="str">
            <v>1.18-2403-15-1/1</v>
          </cell>
          <cell r="G2432" t="str">
            <v>Очистка и дезинфекция приточных установок производительностью до 5000 м3/ч</v>
          </cell>
          <cell r="H2432" t="str">
            <v>установка</v>
          </cell>
          <cell r="I2432">
            <v>1</v>
          </cell>
          <cell r="P2432">
            <v>58.64</v>
          </cell>
          <cell r="Q2432">
            <v>9021.76</v>
          </cell>
          <cell r="R2432">
            <v>5623.8</v>
          </cell>
          <cell r="S2432">
            <v>12845.92</v>
          </cell>
          <cell r="U2432">
            <v>42.2</v>
          </cell>
          <cell r="X2432">
            <v>8992.14</v>
          </cell>
          <cell r="Y2432">
            <v>1284.5899999999999</v>
          </cell>
          <cell r="AE2432">
            <v>5623.8</v>
          </cell>
          <cell r="AF2432">
            <v>12845.92</v>
          </cell>
          <cell r="AL2432">
            <v>14.66</v>
          </cell>
          <cell r="AM2432">
            <v>2255.44</v>
          </cell>
          <cell r="AN2432">
            <v>1405.95</v>
          </cell>
          <cell r="AO2432">
            <v>3211.48</v>
          </cell>
          <cell r="AQ2432">
            <v>10.55</v>
          </cell>
          <cell r="AT2432">
            <v>70</v>
          </cell>
          <cell r="AU2432">
            <v>10</v>
          </cell>
          <cell r="AV2432">
            <v>1</v>
          </cell>
          <cell r="AW2432">
            <v>1</v>
          </cell>
          <cell r="BA2432">
            <v>1</v>
          </cell>
          <cell r="BB2432">
            <v>1</v>
          </cell>
          <cell r="BC2432">
            <v>1</v>
          </cell>
          <cell r="BS2432">
            <v>1</v>
          </cell>
          <cell r="BZ2432">
            <v>70</v>
          </cell>
          <cell r="CA2432">
            <v>10</v>
          </cell>
          <cell r="CS2432">
            <v>5623.8</v>
          </cell>
          <cell r="DD2432" t="str">
            <v>)*4</v>
          </cell>
          <cell r="DE2432" t="str">
            <v>)*4</v>
          </cell>
          <cell r="DF2432" t="str">
            <v>)*4</v>
          </cell>
          <cell r="DG2432" t="str">
            <v>)*4</v>
          </cell>
          <cell r="DI2432" t="str">
            <v>)*4</v>
          </cell>
        </row>
        <row r="2434">
          <cell r="G2434" t="str">
            <v>Приточная установка П1</v>
          </cell>
        </row>
        <row r="2464">
          <cell r="G2464" t="str">
            <v>Вытяжная установка В1</v>
          </cell>
        </row>
        <row r="2468">
          <cell r="F2468" t="str">
            <v>1.18-2403-20-3/1</v>
          </cell>
          <cell r="G2468" t="str">
            <v>Техническое обслуживание вытяжных установок производительностью до 5000 м3/ч - ежеквартальное</v>
          </cell>
          <cell r="H2468" t="str">
            <v>установка</v>
          </cell>
          <cell r="I2468">
            <v>1</v>
          </cell>
          <cell r="P2468">
            <v>0.12</v>
          </cell>
          <cell r="S2468">
            <v>3456.48</v>
          </cell>
          <cell r="U2468">
            <v>9.52</v>
          </cell>
          <cell r="X2468">
            <v>2419.54</v>
          </cell>
          <cell r="Y2468">
            <v>345.65</v>
          </cell>
          <cell r="AE2468">
            <v>0</v>
          </cell>
          <cell r="AF2468">
            <v>3456.48</v>
          </cell>
          <cell r="AL2468">
            <v>0.03</v>
          </cell>
          <cell r="AO2468">
            <v>864.12</v>
          </cell>
          <cell r="AQ2468">
            <v>2.38</v>
          </cell>
          <cell r="AT2468">
            <v>70</v>
          </cell>
          <cell r="AU2468">
            <v>10</v>
          </cell>
          <cell r="AV2468">
            <v>1</v>
          </cell>
          <cell r="AW2468">
            <v>1</v>
          </cell>
          <cell r="BA2468">
            <v>1</v>
          </cell>
          <cell r="BC2468">
            <v>1</v>
          </cell>
          <cell r="BZ2468">
            <v>70</v>
          </cell>
          <cell r="CA2468">
            <v>10</v>
          </cell>
          <cell r="CS2468">
            <v>0</v>
          </cell>
          <cell r="DD2468" t="str">
            <v>)*4</v>
          </cell>
          <cell r="DG2468" t="str">
            <v>)*4</v>
          </cell>
          <cell r="DI2468" t="str">
            <v>)*4</v>
          </cell>
        </row>
        <row r="2470">
          <cell r="G2470" t="str">
            <v>Вытяжная установка В1</v>
          </cell>
        </row>
        <row r="2500">
          <cell r="G2500" t="str">
            <v>Вытяжная установка В2</v>
          </cell>
        </row>
        <row r="2504">
          <cell r="F2504" t="str">
            <v>1.18-2403-20-3/1</v>
          </cell>
          <cell r="G2504" t="str">
            <v>Техническое обслуживание вытяжных установок производительностью до 5000 м3/ч - ежеквартальное</v>
          </cell>
          <cell r="H2504" t="str">
            <v>установка</v>
          </cell>
          <cell r="I2504">
            <v>1</v>
          </cell>
          <cell r="P2504">
            <v>0.12</v>
          </cell>
          <cell r="S2504">
            <v>3456.48</v>
          </cell>
          <cell r="U2504">
            <v>9.52</v>
          </cell>
          <cell r="X2504">
            <v>2419.54</v>
          </cell>
          <cell r="Y2504">
            <v>345.65</v>
          </cell>
          <cell r="AE2504">
            <v>0</v>
          </cell>
          <cell r="AF2504">
            <v>3456.48</v>
          </cell>
          <cell r="AL2504">
            <v>0.03</v>
          </cell>
          <cell r="AO2504">
            <v>864.12</v>
          </cell>
          <cell r="AQ2504">
            <v>2.38</v>
          </cell>
          <cell r="AT2504">
            <v>70</v>
          </cell>
          <cell r="AU2504">
            <v>10</v>
          </cell>
          <cell r="AV2504">
            <v>1</v>
          </cell>
          <cell r="AW2504">
            <v>1</v>
          </cell>
          <cell r="BA2504">
            <v>1</v>
          </cell>
          <cell r="BC2504">
            <v>1</v>
          </cell>
          <cell r="BZ2504">
            <v>70</v>
          </cell>
          <cell r="CA2504">
            <v>10</v>
          </cell>
          <cell r="CS2504">
            <v>0</v>
          </cell>
          <cell r="DD2504" t="str">
            <v>)*4</v>
          </cell>
          <cell r="DG2504" t="str">
            <v>)*4</v>
          </cell>
          <cell r="DI2504" t="str">
            <v>)*4</v>
          </cell>
        </row>
        <row r="2506">
          <cell r="G2506" t="str">
            <v>Вытяжная установка В2</v>
          </cell>
        </row>
        <row r="2536">
          <cell r="G2536" t="str">
            <v>Вытяжная установка В3</v>
          </cell>
        </row>
        <row r="2540">
          <cell r="F2540" t="str">
            <v>1.18-2403-20-3/1</v>
          </cell>
          <cell r="G2540" t="str">
            <v>Техническое обслуживание вытяжных установок производительностью до 5000 м3/ч - ежеквартальное</v>
          </cell>
          <cell r="H2540" t="str">
            <v>установка</v>
          </cell>
          <cell r="I2540">
            <v>1</v>
          </cell>
          <cell r="P2540">
            <v>0.12</v>
          </cell>
          <cell r="S2540">
            <v>3456.48</v>
          </cell>
          <cell r="U2540">
            <v>9.52</v>
          </cell>
          <cell r="X2540">
            <v>2419.54</v>
          </cell>
          <cell r="Y2540">
            <v>345.65</v>
          </cell>
          <cell r="AE2540">
            <v>0</v>
          </cell>
          <cell r="AF2540">
            <v>3456.48</v>
          </cell>
          <cell r="AL2540">
            <v>0.03</v>
          </cell>
          <cell r="AO2540">
            <v>864.12</v>
          </cell>
          <cell r="AQ2540">
            <v>2.38</v>
          </cell>
          <cell r="AT2540">
            <v>70</v>
          </cell>
          <cell r="AU2540">
            <v>10</v>
          </cell>
          <cell r="AV2540">
            <v>1</v>
          </cell>
          <cell r="AW2540">
            <v>1</v>
          </cell>
          <cell r="BA2540">
            <v>1</v>
          </cell>
          <cell r="BC2540">
            <v>1</v>
          </cell>
          <cell r="BZ2540">
            <v>70</v>
          </cell>
          <cell r="CA2540">
            <v>10</v>
          </cell>
          <cell r="CS2540">
            <v>0</v>
          </cell>
          <cell r="DD2540" t="str">
            <v>)*4</v>
          </cell>
          <cell r="DG2540" t="str">
            <v>)*4</v>
          </cell>
          <cell r="DI2540" t="str">
            <v>)*4</v>
          </cell>
        </row>
        <row r="2542">
          <cell r="G2542" t="str">
            <v>Вытяжная установка В3</v>
          </cell>
        </row>
        <row r="2572">
          <cell r="G2572" t="str">
            <v>Вытяжная установка В4</v>
          </cell>
        </row>
        <row r="2576">
          <cell r="F2576" t="str">
            <v>1.18-2403-20-3/1</v>
          </cell>
          <cell r="G2576" t="str">
            <v>Техническое обслуживание вытяжных установок производительностью до 5000 м3/ч - ежеквартальное</v>
          </cell>
          <cell r="H2576" t="str">
            <v>установка</v>
          </cell>
          <cell r="I2576">
            <v>1</v>
          </cell>
          <cell r="P2576">
            <v>0.12</v>
          </cell>
          <cell r="S2576">
            <v>3456.48</v>
          </cell>
          <cell r="U2576">
            <v>9.52</v>
          </cell>
          <cell r="X2576">
            <v>2419.54</v>
          </cell>
          <cell r="Y2576">
            <v>345.65</v>
          </cell>
          <cell r="AE2576">
            <v>0</v>
          </cell>
          <cell r="AF2576">
            <v>3456.48</v>
          </cell>
          <cell r="AL2576">
            <v>0.03</v>
          </cell>
          <cell r="AO2576">
            <v>864.12</v>
          </cell>
          <cell r="AQ2576">
            <v>2.38</v>
          </cell>
          <cell r="AT2576">
            <v>70</v>
          </cell>
          <cell r="AU2576">
            <v>10</v>
          </cell>
          <cell r="AV2576">
            <v>1</v>
          </cell>
          <cell r="AW2576">
            <v>1</v>
          </cell>
          <cell r="BA2576">
            <v>1</v>
          </cell>
          <cell r="BC2576">
            <v>1</v>
          </cell>
          <cell r="BZ2576">
            <v>70</v>
          </cell>
          <cell r="CA2576">
            <v>10</v>
          </cell>
          <cell r="CS2576">
            <v>0</v>
          </cell>
          <cell r="DD2576" t="str">
            <v>)*4</v>
          </cell>
          <cell r="DG2576" t="str">
            <v>)*4</v>
          </cell>
          <cell r="DI2576" t="str">
            <v>)*4</v>
          </cell>
        </row>
        <row r="2578">
          <cell r="G2578" t="str">
            <v>Вытяжная установка В4</v>
          </cell>
        </row>
        <row r="2608">
          <cell r="G2608" t="str">
            <v>Вытяжная установка В5</v>
          </cell>
        </row>
        <row r="2612">
          <cell r="F2612" t="str">
            <v>1.18-2403-20-3/1</v>
          </cell>
          <cell r="G2612" t="str">
            <v>Техническое обслуживание вытяжных установок производительностью до 5000 м3/ч - ежеквартальное</v>
          </cell>
          <cell r="H2612" t="str">
            <v>установка</v>
          </cell>
          <cell r="I2612">
            <v>1</v>
          </cell>
          <cell r="P2612">
            <v>0.12</v>
          </cell>
          <cell r="S2612">
            <v>3456.48</v>
          </cell>
          <cell r="U2612">
            <v>9.52</v>
          </cell>
          <cell r="X2612">
            <v>2419.54</v>
          </cell>
          <cell r="Y2612">
            <v>345.65</v>
          </cell>
          <cell r="AE2612">
            <v>0</v>
          </cell>
          <cell r="AF2612">
            <v>3456.48</v>
          </cell>
          <cell r="AL2612">
            <v>0.03</v>
          </cell>
          <cell r="AO2612">
            <v>864.12</v>
          </cell>
          <cell r="AQ2612">
            <v>2.38</v>
          </cell>
          <cell r="AT2612">
            <v>70</v>
          </cell>
          <cell r="AU2612">
            <v>10</v>
          </cell>
          <cell r="AV2612">
            <v>1</v>
          </cell>
          <cell r="AW2612">
            <v>1</v>
          </cell>
          <cell r="BA2612">
            <v>1</v>
          </cell>
          <cell r="BC2612">
            <v>1</v>
          </cell>
          <cell r="BZ2612">
            <v>70</v>
          </cell>
          <cell r="CA2612">
            <v>10</v>
          </cell>
          <cell r="CS2612">
            <v>0</v>
          </cell>
          <cell r="DD2612" t="str">
            <v>)*4</v>
          </cell>
          <cell r="DG2612" t="str">
            <v>)*4</v>
          </cell>
          <cell r="DI2612" t="str">
            <v>)*4</v>
          </cell>
        </row>
        <row r="2614">
          <cell r="G2614" t="str">
            <v>Вытяжная установка В5</v>
          </cell>
        </row>
        <row r="2644">
          <cell r="G2644" t="str">
            <v>Вытяжная установка В6</v>
          </cell>
        </row>
        <row r="2648">
          <cell r="F2648" t="str">
            <v>1.18-2403-20-3/1</v>
          </cell>
          <cell r="G2648" t="str">
            <v>Техническое обслуживание вытяжных установок производительностью до 5000 м3/ч - ежеквартальное</v>
          </cell>
          <cell r="H2648" t="str">
            <v>установка</v>
          </cell>
          <cell r="I2648">
            <v>1</v>
          </cell>
          <cell r="P2648">
            <v>0.12</v>
          </cell>
          <cell r="S2648">
            <v>3456.48</v>
          </cell>
          <cell r="U2648">
            <v>9.52</v>
          </cell>
          <cell r="X2648">
            <v>2419.54</v>
          </cell>
          <cell r="Y2648">
            <v>345.65</v>
          </cell>
          <cell r="AE2648">
            <v>0</v>
          </cell>
          <cell r="AF2648">
            <v>3456.48</v>
          </cell>
          <cell r="AL2648">
            <v>0.03</v>
          </cell>
          <cell r="AO2648">
            <v>864.12</v>
          </cell>
          <cell r="AQ2648">
            <v>2.38</v>
          </cell>
          <cell r="AT2648">
            <v>70</v>
          </cell>
          <cell r="AU2648">
            <v>10</v>
          </cell>
          <cell r="AV2648">
            <v>1</v>
          </cell>
          <cell r="AW2648">
            <v>1</v>
          </cell>
          <cell r="BA2648">
            <v>1</v>
          </cell>
          <cell r="BC2648">
            <v>1</v>
          </cell>
          <cell r="BZ2648">
            <v>70</v>
          </cell>
          <cell r="CA2648">
            <v>10</v>
          </cell>
          <cell r="CS2648">
            <v>0</v>
          </cell>
          <cell r="DD2648" t="str">
            <v>)*4</v>
          </cell>
          <cell r="DG2648" t="str">
            <v>)*4</v>
          </cell>
          <cell r="DI2648" t="str">
            <v>)*4</v>
          </cell>
        </row>
        <row r="2650">
          <cell r="G2650" t="str">
            <v>Вытяжная установка В6</v>
          </cell>
        </row>
        <row r="2680">
          <cell r="G2680" t="str">
            <v>Вытяжная установка В7</v>
          </cell>
        </row>
        <row r="2684">
          <cell r="F2684" t="str">
            <v>1.18-2403-20-3/1</v>
          </cell>
          <cell r="G2684" t="str">
            <v>Техническое обслуживание вытяжных установок производительностью до 5000 м3/ч - ежеквартальное</v>
          </cell>
          <cell r="H2684" t="str">
            <v>установка</v>
          </cell>
          <cell r="I2684">
            <v>1</v>
          </cell>
          <cell r="P2684">
            <v>0.12</v>
          </cell>
          <cell r="S2684">
            <v>3456.48</v>
          </cell>
          <cell r="U2684">
            <v>9.52</v>
          </cell>
          <cell r="X2684">
            <v>2419.54</v>
          </cell>
          <cell r="Y2684">
            <v>345.65</v>
          </cell>
          <cell r="AE2684">
            <v>0</v>
          </cell>
          <cell r="AF2684">
            <v>3456.48</v>
          </cell>
          <cell r="AL2684">
            <v>0.03</v>
          </cell>
          <cell r="AO2684">
            <v>864.12</v>
          </cell>
          <cell r="AQ2684">
            <v>2.38</v>
          </cell>
          <cell r="AT2684">
            <v>70</v>
          </cell>
          <cell r="AU2684">
            <v>10</v>
          </cell>
          <cell r="AV2684">
            <v>1</v>
          </cell>
          <cell r="AW2684">
            <v>1</v>
          </cell>
          <cell r="BA2684">
            <v>1</v>
          </cell>
          <cell r="BC2684">
            <v>1</v>
          </cell>
          <cell r="BZ2684">
            <v>70</v>
          </cell>
          <cell r="CA2684">
            <v>10</v>
          </cell>
          <cell r="CS2684">
            <v>0</v>
          </cell>
          <cell r="DD2684" t="str">
            <v>)*4</v>
          </cell>
          <cell r="DG2684" t="str">
            <v>)*4</v>
          </cell>
          <cell r="DI2684" t="str">
            <v>)*4</v>
          </cell>
        </row>
        <row r="2686">
          <cell r="G2686" t="str">
            <v>Вытяжная установка В7</v>
          </cell>
        </row>
        <row r="2716">
          <cell r="G2716" t="str">
            <v>Вытяжная установка В8</v>
          </cell>
        </row>
        <row r="2720">
          <cell r="F2720" t="str">
            <v>1.18-2403-20-3/1</v>
          </cell>
          <cell r="G2720" t="str">
            <v>Техническое обслуживание вытяжных установок производительностью до 5000 м3/ч - ежеквартальное</v>
          </cell>
          <cell r="H2720" t="str">
            <v>установка</v>
          </cell>
          <cell r="I2720">
            <v>1</v>
          </cell>
          <cell r="P2720">
            <v>0.12</v>
          </cell>
          <cell r="S2720">
            <v>3456.48</v>
          </cell>
          <cell r="U2720">
            <v>9.52</v>
          </cell>
          <cell r="X2720">
            <v>2419.54</v>
          </cell>
          <cell r="Y2720">
            <v>345.65</v>
          </cell>
          <cell r="AE2720">
            <v>0</v>
          </cell>
          <cell r="AF2720">
            <v>3456.48</v>
          </cell>
          <cell r="AL2720">
            <v>0.03</v>
          </cell>
          <cell r="AO2720">
            <v>864.12</v>
          </cell>
          <cell r="AQ2720">
            <v>2.38</v>
          </cell>
          <cell r="AT2720">
            <v>70</v>
          </cell>
          <cell r="AU2720">
            <v>10</v>
          </cell>
          <cell r="AV2720">
            <v>1</v>
          </cell>
          <cell r="AW2720">
            <v>1</v>
          </cell>
          <cell r="BA2720">
            <v>1</v>
          </cell>
          <cell r="BC2720">
            <v>1</v>
          </cell>
          <cell r="BZ2720">
            <v>70</v>
          </cell>
          <cell r="CA2720">
            <v>10</v>
          </cell>
          <cell r="CS2720">
            <v>0</v>
          </cell>
          <cell r="DD2720" t="str">
            <v>)*4</v>
          </cell>
          <cell r="DG2720" t="str">
            <v>)*4</v>
          </cell>
          <cell r="DI2720" t="str">
            <v>)*4</v>
          </cell>
        </row>
        <row r="2722">
          <cell r="G2722" t="str">
            <v>Вытяжная установка В8</v>
          </cell>
        </row>
        <row r="2752">
          <cell r="G2752" t="str">
            <v>Вытяжная установка В9</v>
          </cell>
        </row>
        <row r="2756">
          <cell r="F2756" t="str">
            <v>1.18-2403-20-3/1</v>
          </cell>
          <cell r="G2756" t="str">
            <v>Техническое обслуживание вытяжных установок производительностью до 5000 м3/ч - ежеквартальное</v>
          </cell>
          <cell r="H2756" t="str">
            <v>установка</v>
          </cell>
          <cell r="I2756">
            <v>1</v>
          </cell>
          <cell r="P2756">
            <v>0.12</v>
          </cell>
          <cell r="S2756">
            <v>3456.48</v>
          </cell>
          <cell r="U2756">
            <v>9.52</v>
          </cell>
          <cell r="X2756">
            <v>2419.54</v>
          </cell>
          <cell r="Y2756">
            <v>345.65</v>
          </cell>
          <cell r="AE2756">
            <v>0</v>
          </cell>
          <cell r="AF2756">
            <v>3456.48</v>
          </cell>
          <cell r="AL2756">
            <v>0.03</v>
          </cell>
          <cell r="AO2756">
            <v>864.12</v>
          </cell>
          <cell r="AQ2756">
            <v>2.38</v>
          </cell>
          <cell r="AT2756">
            <v>70</v>
          </cell>
          <cell r="AU2756">
            <v>10</v>
          </cell>
          <cell r="AV2756">
            <v>1</v>
          </cell>
          <cell r="AW2756">
            <v>1</v>
          </cell>
          <cell r="BA2756">
            <v>1</v>
          </cell>
          <cell r="BC2756">
            <v>1</v>
          </cell>
          <cell r="BZ2756">
            <v>70</v>
          </cell>
          <cell r="CA2756">
            <v>10</v>
          </cell>
          <cell r="CS2756">
            <v>0</v>
          </cell>
          <cell r="DD2756" t="str">
            <v>)*4</v>
          </cell>
          <cell r="DG2756" t="str">
            <v>)*4</v>
          </cell>
          <cell r="DI2756" t="str">
            <v>)*4</v>
          </cell>
        </row>
        <row r="2758">
          <cell r="G2758" t="str">
            <v>Вытяжная установка В9</v>
          </cell>
        </row>
        <row r="2788">
          <cell r="G2788" t="str">
            <v>Вытяжная установка В18</v>
          </cell>
        </row>
        <row r="2792">
          <cell r="F2792" t="str">
            <v>1.18-2403-20-3/1</v>
          </cell>
          <cell r="G2792" t="str">
            <v>Техническое обслуживание вытяжных установок производительностью до 5000 м3/ч - ежеквартальное</v>
          </cell>
          <cell r="H2792" t="str">
            <v>установка</v>
          </cell>
          <cell r="I2792">
            <v>1</v>
          </cell>
          <cell r="P2792">
            <v>0.12</v>
          </cell>
          <cell r="S2792">
            <v>3456.48</v>
          </cell>
          <cell r="U2792">
            <v>9.52</v>
          </cell>
          <cell r="X2792">
            <v>2419.54</v>
          </cell>
          <cell r="Y2792">
            <v>345.65</v>
          </cell>
          <cell r="AE2792">
            <v>0</v>
          </cell>
          <cell r="AF2792">
            <v>3456.48</v>
          </cell>
          <cell r="AL2792">
            <v>0.03</v>
          </cell>
          <cell r="AO2792">
            <v>864.12</v>
          </cell>
          <cell r="AQ2792">
            <v>2.38</v>
          </cell>
          <cell r="AT2792">
            <v>70</v>
          </cell>
          <cell r="AU2792">
            <v>10</v>
          </cell>
          <cell r="AV2792">
            <v>1</v>
          </cell>
          <cell r="AW2792">
            <v>1</v>
          </cell>
          <cell r="BA2792">
            <v>1</v>
          </cell>
          <cell r="BC2792">
            <v>1</v>
          </cell>
          <cell r="BZ2792">
            <v>70</v>
          </cell>
          <cell r="CA2792">
            <v>10</v>
          </cell>
          <cell r="CS2792">
            <v>0</v>
          </cell>
          <cell r="DD2792" t="str">
            <v>)*4</v>
          </cell>
          <cell r="DG2792" t="str">
            <v>)*4</v>
          </cell>
          <cell r="DI2792" t="str">
            <v>)*4</v>
          </cell>
        </row>
        <row r="2794">
          <cell r="G2794" t="str">
            <v>Вытяжная установка В18</v>
          </cell>
        </row>
        <row r="2824">
          <cell r="G2824" t="str">
            <v>Приточная установка П2</v>
          </cell>
        </row>
        <row r="2828">
          <cell r="F2828" t="str">
            <v>1.18-2403-21-6/1</v>
          </cell>
          <cell r="G2828" t="str">
            <v>Техническое обслуживание приточных установок производительностью до 20000 м3/ч - ежеквартальное</v>
          </cell>
          <cell r="H2828" t="str">
            <v>установка</v>
          </cell>
          <cell r="I2828">
            <v>1</v>
          </cell>
          <cell r="P2828">
            <v>119.52</v>
          </cell>
          <cell r="Q2828">
            <v>18.239999999999998</v>
          </cell>
          <cell r="R2828">
            <v>0.08</v>
          </cell>
          <cell r="S2828">
            <v>7319.6</v>
          </cell>
          <cell r="U2828">
            <v>20.16</v>
          </cell>
          <cell r="X2828">
            <v>5123.72</v>
          </cell>
          <cell r="Y2828">
            <v>731.96</v>
          </cell>
          <cell r="AE2828">
            <v>0.08</v>
          </cell>
          <cell r="AF2828">
            <v>7319.6</v>
          </cell>
          <cell r="AL2828">
            <v>29.88</v>
          </cell>
          <cell r="AM2828">
            <v>4.5599999999999996</v>
          </cell>
          <cell r="AN2828">
            <v>0.02</v>
          </cell>
          <cell r="AO2828">
            <v>1829.9</v>
          </cell>
          <cell r="AQ2828">
            <v>5.04</v>
          </cell>
          <cell r="AT2828">
            <v>70</v>
          </cell>
          <cell r="AU2828">
            <v>10</v>
          </cell>
          <cell r="AV2828">
            <v>1</v>
          </cell>
          <cell r="AW2828">
            <v>1</v>
          </cell>
          <cell r="BA2828">
            <v>1</v>
          </cell>
          <cell r="BB2828">
            <v>1</v>
          </cell>
          <cell r="BC2828">
            <v>1</v>
          </cell>
          <cell r="BS2828">
            <v>1</v>
          </cell>
          <cell r="BZ2828">
            <v>70</v>
          </cell>
          <cell r="CA2828">
            <v>10</v>
          </cell>
          <cell r="CS2828">
            <v>0.08</v>
          </cell>
          <cell r="DD2828" t="str">
            <v>)*4</v>
          </cell>
          <cell r="DE2828" t="str">
            <v>)*4</v>
          </cell>
          <cell r="DF2828" t="str">
            <v>)*4</v>
          </cell>
          <cell r="DG2828" t="str">
            <v>)*4</v>
          </cell>
          <cell r="DI2828" t="str">
            <v>)*4</v>
          </cell>
        </row>
        <row r="2829">
          <cell r="F2829" t="str">
            <v>1.18-2403-15-2/1</v>
          </cell>
          <cell r="G2829" t="str">
            <v>Очистка и дезинфекция приточных установок производительностью свыше 5000 м3/ч до 20000 м3/ч</v>
          </cell>
          <cell r="H2829" t="str">
            <v>установка</v>
          </cell>
          <cell r="I2829">
            <v>1</v>
          </cell>
          <cell r="P2829">
            <v>62.16</v>
          </cell>
          <cell r="Q2829">
            <v>11866.28</v>
          </cell>
          <cell r="R2829">
            <v>7371.24</v>
          </cell>
          <cell r="S2829">
            <v>16772.599999999999</v>
          </cell>
          <cell r="U2829">
            <v>55.08</v>
          </cell>
          <cell r="X2829">
            <v>11740.82</v>
          </cell>
          <cell r="Y2829">
            <v>1677.26</v>
          </cell>
          <cell r="AE2829">
            <v>7371.24</v>
          </cell>
          <cell r="AF2829">
            <v>16772.599999999999</v>
          </cell>
          <cell r="AL2829">
            <v>15.54</v>
          </cell>
          <cell r="AM2829">
            <v>2966.57</v>
          </cell>
          <cell r="AN2829">
            <v>1842.81</v>
          </cell>
          <cell r="AO2829">
            <v>4193.1499999999996</v>
          </cell>
          <cell r="AQ2829">
            <v>13.77</v>
          </cell>
          <cell r="AT2829">
            <v>70</v>
          </cell>
          <cell r="AU2829">
            <v>10</v>
          </cell>
          <cell r="AV2829">
            <v>1</v>
          </cell>
          <cell r="AW2829">
            <v>1</v>
          </cell>
          <cell r="BA2829">
            <v>1</v>
          </cell>
          <cell r="BB2829">
            <v>1</v>
          </cell>
          <cell r="BC2829">
            <v>1</v>
          </cell>
          <cell r="BS2829">
            <v>1</v>
          </cell>
          <cell r="BZ2829">
            <v>70</v>
          </cell>
          <cell r="CA2829">
            <v>10</v>
          </cell>
          <cell r="CS2829">
            <v>7371.24</v>
          </cell>
          <cell r="DD2829" t="str">
            <v>)*4</v>
          </cell>
          <cell r="DE2829" t="str">
            <v>)*4</v>
          </cell>
          <cell r="DF2829" t="str">
            <v>)*4</v>
          </cell>
          <cell r="DG2829" t="str">
            <v>)*4</v>
          </cell>
          <cell r="DI2829" t="str">
            <v>)*4</v>
          </cell>
        </row>
        <row r="2831">
          <cell r="G2831" t="str">
            <v>Приточная установка П2</v>
          </cell>
        </row>
        <row r="2861">
          <cell r="G2861" t="str">
            <v>Приточная установка П3</v>
          </cell>
        </row>
        <row r="2865">
          <cell r="F2865" t="str">
            <v>1.18-2403-21-4/1</v>
          </cell>
          <cell r="G2865" t="str">
            <v>Техническое обслуживание приточных установок производительностью до 5000 м3/ч - ежеквартальное</v>
          </cell>
          <cell r="H2865" t="str">
            <v>установка</v>
          </cell>
          <cell r="I2865">
            <v>1</v>
          </cell>
          <cell r="P2865">
            <v>37.479999999999997</v>
          </cell>
          <cell r="Q2865">
            <v>6.08</v>
          </cell>
          <cell r="R2865">
            <v>0.04</v>
          </cell>
          <cell r="S2865">
            <v>4560.24</v>
          </cell>
          <cell r="U2865">
            <v>12.56</v>
          </cell>
          <cell r="X2865">
            <v>3192.17</v>
          </cell>
          <cell r="Y2865">
            <v>456.02</v>
          </cell>
          <cell r="AE2865">
            <v>0.04</v>
          </cell>
          <cell r="AF2865">
            <v>4560.24</v>
          </cell>
          <cell r="AL2865">
            <v>9.3699999999999992</v>
          </cell>
          <cell r="AM2865">
            <v>1.52</v>
          </cell>
          <cell r="AN2865">
            <v>0.01</v>
          </cell>
          <cell r="AO2865">
            <v>1140.06</v>
          </cell>
          <cell r="AQ2865">
            <v>3.14</v>
          </cell>
          <cell r="AT2865">
            <v>70</v>
          </cell>
          <cell r="AU2865">
            <v>10</v>
          </cell>
          <cell r="AV2865">
            <v>1</v>
          </cell>
          <cell r="AW2865">
            <v>1</v>
          </cell>
          <cell r="BA2865">
            <v>1</v>
          </cell>
          <cell r="BB2865">
            <v>1</v>
          </cell>
          <cell r="BC2865">
            <v>1</v>
          </cell>
          <cell r="BS2865">
            <v>1</v>
          </cell>
          <cell r="BZ2865">
            <v>70</v>
          </cell>
          <cell r="CA2865">
            <v>10</v>
          </cell>
          <cell r="CS2865">
            <v>0.04</v>
          </cell>
          <cell r="DD2865" t="str">
            <v>)*4</v>
          </cell>
          <cell r="DE2865" t="str">
            <v>)*4</v>
          </cell>
          <cell r="DF2865" t="str">
            <v>)*4</v>
          </cell>
          <cell r="DG2865" t="str">
            <v>)*4</v>
          </cell>
          <cell r="DI2865" t="str">
            <v>)*4</v>
          </cell>
        </row>
        <row r="2866">
          <cell r="F2866" t="str">
            <v>1.18-2403-15-1/1</v>
          </cell>
          <cell r="G2866" t="str">
            <v>Очистка и дезинфекция приточных установок производительностью до 5000 м3/ч</v>
          </cell>
          <cell r="H2866" t="str">
            <v>установка</v>
          </cell>
          <cell r="I2866">
            <v>1</v>
          </cell>
          <cell r="P2866">
            <v>58.64</v>
          </cell>
          <cell r="Q2866">
            <v>9021.76</v>
          </cell>
          <cell r="R2866">
            <v>5623.8</v>
          </cell>
          <cell r="S2866">
            <v>12845.92</v>
          </cell>
          <cell r="U2866">
            <v>42.2</v>
          </cell>
          <cell r="X2866">
            <v>8992.14</v>
          </cell>
          <cell r="Y2866">
            <v>1284.5899999999999</v>
          </cell>
          <cell r="AE2866">
            <v>5623.8</v>
          </cell>
          <cell r="AF2866">
            <v>12845.92</v>
          </cell>
          <cell r="AL2866">
            <v>14.66</v>
          </cell>
          <cell r="AM2866">
            <v>2255.44</v>
          </cell>
          <cell r="AN2866">
            <v>1405.95</v>
          </cell>
          <cell r="AO2866">
            <v>3211.48</v>
          </cell>
          <cell r="AQ2866">
            <v>10.55</v>
          </cell>
          <cell r="AT2866">
            <v>70</v>
          </cell>
          <cell r="AU2866">
            <v>10</v>
          </cell>
          <cell r="AV2866">
            <v>1</v>
          </cell>
          <cell r="AW2866">
            <v>1</v>
          </cell>
          <cell r="BA2866">
            <v>1</v>
          </cell>
          <cell r="BB2866">
            <v>1</v>
          </cell>
          <cell r="BC2866">
            <v>1</v>
          </cell>
          <cell r="BS2866">
            <v>1</v>
          </cell>
          <cell r="BZ2866">
            <v>70</v>
          </cell>
          <cell r="CA2866">
            <v>10</v>
          </cell>
          <cell r="CS2866">
            <v>5623.8</v>
          </cell>
          <cell r="DD2866" t="str">
            <v>)*4</v>
          </cell>
          <cell r="DE2866" t="str">
            <v>)*4</v>
          </cell>
          <cell r="DF2866" t="str">
            <v>)*4</v>
          </cell>
          <cell r="DG2866" t="str">
            <v>)*4</v>
          </cell>
          <cell r="DI2866" t="str">
            <v>)*4</v>
          </cell>
        </row>
        <row r="2868">
          <cell r="G2868" t="str">
            <v>Приточная установка П3</v>
          </cell>
        </row>
        <row r="2898">
          <cell r="G2898" t="str">
            <v>Приточная установка П4</v>
          </cell>
        </row>
        <row r="2902">
          <cell r="F2902" t="str">
            <v>1.18-2403-21-4/1</v>
          </cell>
          <cell r="G2902" t="str">
            <v>Техническое обслуживание приточных установок производительностью до 5000 м3/ч - ежеквартальное</v>
          </cell>
          <cell r="H2902" t="str">
            <v>установка</v>
          </cell>
          <cell r="I2902">
            <v>1</v>
          </cell>
          <cell r="P2902">
            <v>37.479999999999997</v>
          </cell>
          <cell r="Q2902">
            <v>6.08</v>
          </cell>
          <cell r="R2902">
            <v>0.04</v>
          </cell>
          <cell r="S2902">
            <v>4560.24</v>
          </cell>
          <cell r="U2902">
            <v>12.56</v>
          </cell>
          <cell r="X2902">
            <v>3192.17</v>
          </cell>
          <cell r="Y2902">
            <v>456.02</v>
          </cell>
          <cell r="AE2902">
            <v>0.04</v>
          </cell>
          <cell r="AF2902">
            <v>4560.24</v>
          </cell>
          <cell r="AL2902">
            <v>9.3699999999999992</v>
          </cell>
          <cell r="AM2902">
            <v>1.52</v>
          </cell>
          <cell r="AN2902">
            <v>0.01</v>
          </cell>
          <cell r="AO2902">
            <v>1140.06</v>
          </cell>
          <cell r="AQ2902">
            <v>3.14</v>
          </cell>
          <cell r="AT2902">
            <v>70</v>
          </cell>
          <cell r="AU2902">
            <v>10</v>
          </cell>
          <cell r="AV2902">
            <v>1</v>
          </cell>
          <cell r="AW2902">
            <v>1</v>
          </cell>
          <cell r="BA2902">
            <v>1</v>
          </cell>
          <cell r="BB2902">
            <v>1</v>
          </cell>
          <cell r="BC2902">
            <v>1</v>
          </cell>
          <cell r="BS2902">
            <v>1</v>
          </cell>
          <cell r="BZ2902">
            <v>70</v>
          </cell>
          <cell r="CA2902">
            <v>10</v>
          </cell>
          <cell r="CS2902">
            <v>0.04</v>
          </cell>
          <cell r="DD2902" t="str">
            <v>)*4</v>
          </cell>
          <cell r="DE2902" t="str">
            <v>)*4</v>
          </cell>
          <cell r="DF2902" t="str">
            <v>)*4</v>
          </cell>
          <cell r="DG2902" t="str">
            <v>)*4</v>
          </cell>
          <cell r="DI2902" t="str">
            <v>)*4</v>
          </cell>
        </row>
        <row r="2903">
          <cell r="F2903" t="str">
            <v>1.18-2403-15-1/1</v>
          </cell>
          <cell r="G2903" t="str">
            <v>Очистка и дезинфекция приточных установок производительностью до 5000 м3/ч</v>
          </cell>
          <cell r="H2903" t="str">
            <v>установка</v>
          </cell>
          <cell r="I2903">
            <v>1</v>
          </cell>
          <cell r="P2903">
            <v>58.64</v>
          </cell>
          <cell r="Q2903">
            <v>9021.76</v>
          </cell>
          <cell r="R2903">
            <v>5623.8</v>
          </cell>
          <cell r="S2903">
            <v>12845.92</v>
          </cell>
          <cell r="U2903">
            <v>42.2</v>
          </cell>
          <cell r="X2903">
            <v>8992.14</v>
          </cell>
          <cell r="Y2903">
            <v>1284.5899999999999</v>
          </cell>
          <cell r="AE2903">
            <v>5623.8</v>
          </cell>
          <cell r="AF2903">
            <v>12845.92</v>
          </cell>
          <cell r="AL2903">
            <v>14.66</v>
          </cell>
          <cell r="AM2903">
            <v>2255.44</v>
          </cell>
          <cell r="AN2903">
            <v>1405.95</v>
          </cell>
          <cell r="AO2903">
            <v>3211.48</v>
          </cell>
          <cell r="AQ2903">
            <v>10.55</v>
          </cell>
          <cell r="AT2903">
            <v>70</v>
          </cell>
          <cell r="AU2903">
            <v>10</v>
          </cell>
          <cell r="AV2903">
            <v>1</v>
          </cell>
          <cell r="AW2903">
            <v>1</v>
          </cell>
          <cell r="BA2903">
            <v>1</v>
          </cell>
          <cell r="BB2903">
            <v>1</v>
          </cell>
          <cell r="BC2903">
            <v>1</v>
          </cell>
          <cell r="BS2903">
            <v>1</v>
          </cell>
          <cell r="BZ2903">
            <v>70</v>
          </cell>
          <cell r="CA2903">
            <v>10</v>
          </cell>
          <cell r="CS2903">
            <v>5623.8</v>
          </cell>
          <cell r="DD2903" t="str">
            <v>)*4</v>
          </cell>
          <cell r="DE2903" t="str">
            <v>)*4</v>
          </cell>
          <cell r="DF2903" t="str">
            <v>)*4</v>
          </cell>
          <cell r="DG2903" t="str">
            <v>)*4</v>
          </cell>
          <cell r="DI2903" t="str">
            <v>)*4</v>
          </cell>
        </row>
        <row r="2905">
          <cell r="G2905" t="str">
            <v>Приточная установка П4</v>
          </cell>
        </row>
        <row r="2935">
          <cell r="G2935" t="str">
            <v>Приточная установка П5</v>
          </cell>
        </row>
        <row r="2939">
          <cell r="F2939" t="str">
            <v>1.18-2403-21-4/1</v>
          </cell>
          <cell r="G2939" t="str">
            <v>Техническое обслуживание приточных установок производительностью до 5000 м3/ч - ежеквартальное</v>
          </cell>
          <cell r="H2939" t="str">
            <v>установка</v>
          </cell>
          <cell r="I2939">
            <v>1</v>
          </cell>
          <cell r="P2939">
            <v>37.479999999999997</v>
          </cell>
          <cell r="Q2939">
            <v>6.08</v>
          </cell>
          <cell r="R2939">
            <v>0.04</v>
          </cell>
          <cell r="S2939">
            <v>4560.24</v>
          </cell>
          <cell r="U2939">
            <v>12.56</v>
          </cell>
          <cell r="X2939">
            <v>3192.17</v>
          </cell>
          <cell r="Y2939">
            <v>456.02</v>
          </cell>
          <cell r="AE2939">
            <v>0.04</v>
          </cell>
          <cell r="AF2939">
            <v>4560.24</v>
          </cell>
          <cell r="AL2939">
            <v>9.3699999999999992</v>
          </cell>
          <cell r="AM2939">
            <v>1.52</v>
          </cell>
          <cell r="AN2939">
            <v>0.01</v>
          </cell>
          <cell r="AO2939">
            <v>1140.06</v>
          </cell>
          <cell r="AQ2939">
            <v>3.14</v>
          </cell>
          <cell r="AT2939">
            <v>70</v>
          </cell>
          <cell r="AU2939">
            <v>10</v>
          </cell>
          <cell r="AV2939">
            <v>1</v>
          </cell>
          <cell r="AW2939">
            <v>1</v>
          </cell>
          <cell r="BA2939">
            <v>1</v>
          </cell>
          <cell r="BB2939">
            <v>1</v>
          </cell>
          <cell r="BC2939">
            <v>1</v>
          </cell>
          <cell r="BS2939">
            <v>1</v>
          </cell>
          <cell r="BZ2939">
            <v>70</v>
          </cell>
          <cell r="CA2939">
            <v>10</v>
          </cell>
          <cell r="CS2939">
            <v>0.04</v>
          </cell>
          <cell r="DD2939" t="str">
            <v>)*4</v>
          </cell>
          <cell r="DE2939" t="str">
            <v>)*4</v>
          </cell>
          <cell r="DF2939" t="str">
            <v>)*4</v>
          </cell>
          <cell r="DG2939" t="str">
            <v>)*4</v>
          </cell>
          <cell r="DI2939" t="str">
            <v>)*4</v>
          </cell>
        </row>
        <row r="2940">
          <cell r="F2940" t="str">
            <v>1.18-2403-15-1/1</v>
          </cell>
          <cell r="G2940" t="str">
            <v>Очистка и дезинфекция приточных установок производительностью до 5000 м3/ч</v>
          </cell>
          <cell r="H2940" t="str">
            <v>установка</v>
          </cell>
          <cell r="I2940">
            <v>1</v>
          </cell>
          <cell r="P2940">
            <v>58.64</v>
          </cell>
          <cell r="Q2940">
            <v>9021.76</v>
          </cell>
          <cell r="R2940">
            <v>5623.8</v>
          </cell>
          <cell r="S2940">
            <v>12845.92</v>
          </cell>
          <cell r="U2940">
            <v>42.2</v>
          </cell>
          <cell r="X2940">
            <v>8992.14</v>
          </cell>
          <cell r="Y2940">
            <v>1284.5899999999999</v>
          </cell>
          <cell r="AE2940">
            <v>5623.8</v>
          </cell>
          <cell r="AF2940">
            <v>12845.92</v>
          </cell>
          <cell r="AL2940">
            <v>14.66</v>
          </cell>
          <cell r="AM2940">
            <v>2255.44</v>
          </cell>
          <cell r="AN2940">
            <v>1405.95</v>
          </cell>
          <cell r="AO2940">
            <v>3211.48</v>
          </cell>
          <cell r="AQ2940">
            <v>10.55</v>
          </cell>
          <cell r="AT2940">
            <v>70</v>
          </cell>
          <cell r="AU2940">
            <v>10</v>
          </cell>
          <cell r="AV2940">
            <v>1</v>
          </cell>
          <cell r="AW2940">
            <v>1</v>
          </cell>
          <cell r="BA2940">
            <v>1</v>
          </cell>
          <cell r="BB2940">
            <v>1</v>
          </cell>
          <cell r="BC2940">
            <v>1</v>
          </cell>
          <cell r="BS2940">
            <v>1</v>
          </cell>
          <cell r="BZ2940">
            <v>70</v>
          </cell>
          <cell r="CA2940">
            <v>10</v>
          </cell>
          <cell r="CS2940">
            <v>5623.8</v>
          </cell>
          <cell r="DD2940" t="str">
            <v>)*4</v>
          </cell>
          <cell r="DE2940" t="str">
            <v>)*4</v>
          </cell>
          <cell r="DF2940" t="str">
            <v>)*4</v>
          </cell>
          <cell r="DG2940" t="str">
            <v>)*4</v>
          </cell>
          <cell r="DI2940" t="str">
            <v>)*4</v>
          </cell>
        </row>
        <row r="2942">
          <cell r="G2942" t="str">
            <v>Приточная установка П5</v>
          </cell>
        </row>
        <row r="2972">
          <cell r="G2972" t="str">
            <v>Вентиляция</v>
          </cell>
        </row>
        <row r="3002">
          <cell r="G3002" t="str">
            <v>Вентиляторы</v>
          </cell>
        </row>
        <row r="3006">
          <cell r="F3006" t="str">
            <v>1.18-2303-3-2/1</v>
          </cell>
          <cell r="G3006" t="str">
            <v>Техническое обслуживание канального вентилятора - ежеквартальное</v>
          </cell>
          <cell r="H3006" t="str">
            <v>шт.</v>
          </cell>
          <cell r="I3006">
            <v>33</v>
          </cell>
          <cell r="S3006">
            <v>77317.679999999993</v>
          </cell>
          <cell r="U3006">
            <v>232.32</v>
          </cell>
          <cell r="X3006">
            <v>54122.38</v>
          </cell>
          <cell r="Y3006">
            <v>7731.77</v>
          </cell>
          <cell r="AE3006">
            <v>0</v>
          </cell>
          <cell r="AF3006">
            <v>2342.96</v>
          </cell>
          <cell r="AO3006">
            <v>585.74</v>
          </cell>
          <cell r="AQ3006">
            <v>1.76</v>
          </cell>
          <cell r="AT3006">
            <v>70</v>
          </cell>
          <cell r="AU3006">
            <v>10</v>
          </cell>
          <cell r="AV3006">
            <v>1</v>
          </cell>
          <cell r="BA3006">
            <v>1</v>
          </cell>
          <cell r="BZ3006">
            <v>70</v>
          </cell>
          <cell r="CA3006">
            <v>10</v>
          </cell>
          <cell r="CS3006">
            <v>0</v>
          </cell>
          <cell r="DG3006" t="str">
            <v>)*4</v>
          </cell>
          <cell r="DI3006" t="str">
            <v>)*4</v>
          </cell>
        </row>
        <row r="3008">
          <cell r="G3008" t="str">
            <v>Вентиляторы</v>
          </cell>
        </row>
        <row r="3038">
          <cell r="G3038" t="str">
            <v>Воздуховоды</v>
          </cell>
        </row>
        <row r="3042">
          <cell r="F3042" t="str">
            <v>1.18-2103-1-1/1</v>
          </cell>
          <cell r="G3042" t="str">
            <v>Очистка воздуховодов механизированным способом</v>
          </cell>
          <cell r="H3042" t="str">
            <v>100 м2</v>
          </cell>
          <cell r="I3042">
            <v>25.590399999999999</v>
          </cell>
          <cell r="P3042">
            <v>449.37</v>
          </cell>
          <cell r="Q3042">
            <v>282991.95</v>
          </cell>
          <cell r="R3042">
            <v>175175.5</v>
          </cell>
          <cell r="S3042">
            <v>386472.36</v>
          </cell>
          <cell r="U3042">
            <v>1344.0078080000001</v>
          </cell>
          <cell r="X3042">
            <v>270530.65000000002</v>
          </cell>
          <cell r="Y3042">
            <v>38647.24</v>
          </cell>
          <cell r="AE3042">
            <v>6845.36</v>
          </cell>
          <cell r="AF3042">
            <v>15102.24</v>
          </cell>
          <cell r="AL3042">
            <v>4.3899999999999997</v>
          </cell>
          <cell r="AM3042">
            <v>2764.63</v>
          </cell>
          <cell r="AN3042">
            <v>1711.34</v>
          </cell>
          <cell r="AO3042">
            <v>3775.56</v>
          </cell>
          <cell r="AQ3042">
            <v>13.13</v>
          </cell>
          <cell r="AT3042">
            <v>70</v>
          </cell>
          <cell r="AU3042">
            <v>10</v>
          </cell>
          <cell r="AV3042">
            <v>1</v>
          </cell>
          <cell r="AW3042">
            <v>1</v>
          </cell>
          <cell r="BA3042">
            <v>1</v>
          </cell>
          <cell r="BB3042">
            <v>1</v>
          </cell>
          <cell r="BC3042">
            <v>1</v>
          </cell>
          <cell r="BS3042">
            <v>1</v>
          </cell>
          <cell r="BZ3042">
            <v>70</v>
          </cell>
          <cell r="CA3042">
            <v>10</v>
          </cell>
          <cell r="CS3042">
            <v>6845.36</v>
          </cell>
          <cell r="DD3042" t="str">
            <v>)*4</v>
          </cell>
          <cell r="DE3042" t="str">
            <v>)*4</v>
          </cell>
          <cell r="DF3042" t="str">
            <v>)*4</v>
          </cell>
          <cell r="DG3042" t="str">
            <v>)*4</v>
          </cell>
          <cell r="DI3042" t="str">
            <v>)*4</v>
          </cell>
        </row>
        <row r="3043">
          <cell r="F3043" t="str">
            <v>1.18-2103-1-2/1</v>
          </cell>
          <cell r="G3043" t="str">
            <v>Дезинфекция воздуховодов, добавлять к поз. 1.18-2103-1-1</v>
          </cell>
          <cell r="H3043" t="str">
            <v>100 м2</v>
          </cell>
          <cell r="I3043">
            <v>25.590399999999999</v>
          </cell>
          <cell r="P3043">
            <v>1664.4</v>
          </cell>
          <cell r="Q3043">
            <v>42358.25</v>
          </cell>
          <cell r="R3043">
            <v>27442.12</v>
          </cell>
          <cell r="S3043">
            <v>61843.81</v>
          </cell>
          <cell r="U3043">
            <v>214.95936</v>
          </cell>
          <cell r="X3043">
            <v>43290.67</v>
          </cell>
          <cell r="Y3043">
            <v>6184.38</v>
          </cell>
          <cell r="AE3043">
            <v>1072.3599999999999</v>
          </cell>
          <cell r="AF3043">
            <v>2416.6799999999998</v>
          </cell>
          <cell r="AL3043">
            <v>16.260000000000002</v>
          </cell>
          <cell r="AM3043">
            <v>413.81</v>
          </cell>
          <cell r="AN3043">
            <v>268.08999999999997</v>
          </cell>
          <cell r="AO3043">
            <v>604.16999999999996</v>
          </cell>
          <cell r="AQ3043">
            <v>2.1</v>
          </cell>
          <cell r="AT3043">
            <v>70</v>
          </cell>
          <cell r="AU3043">
            <v>10</v>
          </cell>
          <cell r="AV3043">
            <v>1</v>
          </cell>
          <cell r="AW3043">
            <v>1</v>
          </cell>
          <cell r="BA3043">
            <v>1</v>
          </cell>
          <cell r="BB3043">
            <v>1</v>
          </cell>
          <cell r="BC3043">
            <v>1</v>
          </cell>
          <cell r="BS3043">
            <v>1</v>
          </cell>
          <cell r="BZ3043">
            <v>70</v>
          </cell>
          <cell r="CA3043">
            <v>10</v>
          </cell>
          <cell r="CS3043">
            <v>1072.3599999999999</v>
          </cell>
          <cell r="DD3043" t="str">
            <v>)*4</v>
          </cell>
          <cell r="DE3043" t="str">
            <v>)*4</v>
          </cell>
          <cell r="DF3043" t="str">
            <v>)*4</v>
          </cell>
          <cell r="DG3043" t="str">
            <v>)*4</v>
          </cell>
          <cell r="DI3043" t="str">
            <v>)*4</v>
          </cell>
        </row>
        <row r="3045">
          <cell r="G3045" t="str">
            <v>Воздуховоды</v>
          </cell>
        </row>
        <row r="3075">
          <cell r="G3075" t="str">
            <v>Строение №320</v>
          </cell>
        </row>
        <row r="3105">
          <cell r="G3105" t="str">
            <v>Строение №321</v>
          </cell>
        </row>
        <row r="3109">
          <cell r="G3109" t="str">
            <v>Вентиляция</v>
          </cell>
        </row>
        <row r="3113">
          <cell r="G3113" t="str">
            <v>Приточно-вытяжная установка</v>
          </cell>
        </row>
        <row r="3117">
          <cell r="F3117" t="str">
            <v>1.18-2403-20-4/1</v>
          </cell>
          <cell r="G3117" t="str">
            <v>Техническое обслуживание вытяжных установок производительностью до 20000 м3/ч - ежеквартальное</v>
          </cell>
          <cell r="H3117" t="str">
            <v>установка</v>
          </cell>
          <cell r="I3117">
            <v>1</v>
          </cell>
          <cell r="P3117">
            <v>0.48</v>
          </cell>
          <cell r="S3117">
            <v>4037.4</v>
          </cell>
          <cell r="U3117">
            <v>11.12</v>
          </cell>
          <cell r="X3117">
            <v>2826.18</v>
          </cell>
          <cell r="Y3117">
            <v>403.74</v>
          </cell>
          <cell r="AE3117">
            <v>0</v>
          </cell>
          <cell r="AF3117">
            <v>4037.4</v>
          </cell>
          <cell r="AL3117">
            <v>0.12</v>
          </cell>
          <cell r="AO3117">
            <v>1009.35</v>
          </cell>
          <cell r="AQ3117">
            <v>2.78</v>
          </cell>
          <cell r="AT3117">
            <v>70</v>
          </cell>
          <cell r="AU3117">
            <v>10</v>
          </cell>
          <cell r="AV3117">
            <v>1</v>
          </cell>
          <cell r="AW3117">
            <v>1</v>
          </cell>
          <cell r="BA3117">
            <v>1</v>
          </cell>
          <cell r="BC3117">
            <v>1</v>
          </cell>
          <cell r="BZ3117">
            <v>70</v>
          </cell>
          <cell r="CA3117">
            <v>10</v>
          </cell>
          <cell r="CS3117">
            <v>0</v>
          </cell>
          <cell r="DD3117" t="str">
            <v>)*4</v>
          </cell>
          <cell r="DG3117" t="str">
            <v>)*4</v>
          </cell>
          <cell r="DI3117" t="str">
            <v>)*4</v>
          </cell>
        </row>
        <row r="3118">
          <cell r="F3118" t="str">
            <v>1.18-2403-21-6/1</v>
          </cell>
          <cell r="G3118" t="str">
            <v>Техническое обслуживание приточных установок производительностью до 20000 м3/ч - ежеквартальное</v>
          </cell>
          <cell r="H3118" t="str">
            <v>установка</v>
          </cell>
          <cell r="I3118">
            <v>1</v>
          </cell>
          <cell r="P3118">
            <v>119.52</v>
          </cell>
          <cell r="Q3118">
            <v>18.239999999999998</v>
          </cell>
          <cell r="R3118">
            <v>0.08</v>
          </cell>
          <cell r="S3118">
            <v>7319.6</v>
          </cell>
          <cell r="U3118">
            <v>20.16</v>
          </cell>
          <cell r="X3118">
            <v>5123.72</v>
          </cell>
          <cell r="Y3118">
            <v>731.96</v>
          </cell>
          <cell r="AE3118">
            <v>0.08</v>
          </cell>
          <cell r="AF3118">
            <v>7319.6</v>
          </cell>
          <cell r="AL3118">
            <v>29.88</v>
          </cell>
          <cell r="AM3118">
            <v>4.5599999999999996</v>
          </cell>
          <cell r="AN3118">
            <v>0.02</v>
          </cell>
          <cell r="AO3118">
            <v>1829.9</v>
          </cell>
          <cell r="AQ3118">
            <v>5.04</v>
          </cell>
          <cell r="AT3118">
            <v>70</v>
          </cell>
          <cell r="AU3118">
            <v>10</v>
          </cell>
          <cell r="AV3118">
            <v>1</v>
          </cell>
          <cell r="AW3118">
            <v>1</v>
          </cell>
          <cell r="BA3118">
            <v>1</v>
          </cell>
          <cell r="BB3118">
            <v>1</v>
          </cell>
          <cell r="BC3118">
            <v>1</v>
          </cell>
          <cell r="BS3118">
            <v>1</v>
          </cell>
          <cell r="BZ3118">
            <v>70</v>
          </cell>
          <cell r="CA3118">
            <v>10</v>
          </cell>
          <cell r="CS3118">
            <v>0.08</v>
          </cell>
          <cell r="DD3118" t="str">
            <v>)*4</v>
          </cell>
          <cell r="DE3118" t="str">
            <v>)*4</v>
          </cell>
          <cell r="DF3118" t="str">
            <v>)*4</v>
          </cell>
          <cell r="DG3118" t="str">
            <v>)*4</v>
          </cell>
          <cell r="DI3118" t="str">
            <v>)*4</v>
          </cell>
        </row>
        <row r="3119">
          <cell r="F3119" t="str">
            <v>1.18-2403-15-2/1</v>
          </cell>
          <cell r="G3119" t="str">
            <v>Очистка и дезинфекция приточных установок производительностью свыше 5000 м3/ч до 20000 м3/ч</v>
          </cell>
          <cell r="H3119" t="str">
            <v>установка</v>
          </cell>
          <cell r="I3119">
            <v>1</v>
          </cell>
          <cell r="P3119">
            <v>62.16</v>
          </cell>
          <cell r="Q3119">
            <v>11866.28</v>
          </cell>
          <cell r="R3119">
            <v>7371.24</v>
          </cell>
          <cell r="S3119">
            <v>16772.599999999999</v>
          </cell>
          <cell r="U3119">
            <v>55.08</v>
          </cell>
          <cell r="X3119">
            <v>11740.82</v>
          </cell>
          <cell r="Y3119">
            <v>1677.26</v>
          </cell>
          <cell r="AE3119">
            <v>7371.24</v>
          </cell>
          <cell r="AF3119">
            <v>16772.599999999999</v>
          </cell>
          <cell r="AL3119">
            <v>15.54</v>
          </cell>
          <cell r="AM3119">
            <v>2966.57</v>
          </cell>
          <cell r="AN3119">
            <v>1842.81</v>
          </cell>
          <cell r="AO3119">
            <v>4193.1499999999996</v>
          </cell>
          <cell r="AQ3119">
            <v>13.77</v>
          </cell>
          <cell r="AT3119">
            <v>70</v>
          </cell>
          <cell r="AU3119">
            <v>10</v>
          </cell>
          <cell r="AV3119">
            <v>1</v>
          </cell>
          <cell r="AW3119">
            <v>1</v>
          </cell>
          <cell r="BA3119">
            <v>1</v>
          </cell>
          <cell r="BB3119">
            <v>1</v>
          </cell>
          <cell r="BC3119">
            <v>1</v>
          </cell>
          <cell r="BS3119">
            <v>1</v>
          </cell>
          <cell r="BZ3119">
            <v>70</v>
          </cell>
          <cell r="CA3119">
            <v>10</v>
          </cell>
          <cell r="CS3119">
            <v>7371.24</v>
          </cell>
          <cell r="DD3119" t="str">
            <v>)*4</v>
          </cell>
          <cell r="DE3119" t="str">
            <v>)*4</v>
          </cell>
          <cell r="DF3119" t="str">
            <v>)*4</v>
          </cell>
          <cell r="DG3119" t="str">
            <v>)*4</v>
          </cell>
          <cell r="DI3119" t="str">
            <v>)*4</v>
          </cell>
        </row>
        <row r="3121">
          <cell r="G3121" t="str">
            <v>Приточно-вытяжная установка</v>
          </cell>
        </row>
        <row r="3151">
          <cell r="G3151" t="str">
            <v>Приточная установка</v>
          </cell>
        </row>
        <row r="3155">
          <cell r="F3155" t="str">
            <v>1.18-2403-21-4/1</v>
          </cell>
          <cell r="G3155" t="str">
            <v>Техническое обслуживание приточных установок производительностью до 5000 м3/ч - ежеквартальное</v>
          </cell>
          <cell r="H3155" t="str">
            <v>установка</v>
          </cell>
          <cell r="I3155">
            <v>1</v>
          </cell>
          <cell r="P3155">
            <v>37.479999999999997</v>
          </cell>
          <cell r="Q3155">
            <v>6.08</v>
          </cell>
          <cell r="R3155">
            <v>0.04</v>
          </cell>
          <cell r="S3155">
            <v>4560.24</v>
          </cell>
          <cell r="U3155">
            <v>12.56</v>
          </cell>
          <cell r="X3155">
            <v>3192.17</v>
          </cell>
          <cell r="Y3155">
            <v>456.02</v>
          </cell>
          <cell r="AE3155">
            <v>0.04</v>
          </cell>
          <cell r="AF3155">
            <v>4560.24</v>
          </cell>
          <cell r="AL3155">
            <v>9.3699999999999992</v>
          </cell>
          <cell r="AM3155">
            <v>1.52</v>
          </cell>
          <cell r="AN3155">
            <v>0.01</v>
          </cell>
          <cell r="AO3155">
            <v>1140.06</v>
          </cell>
          <cell r="AQ3155">
            <v>3.14</v>
          </cell>
          <cell r="AT3155">
            <v>70</v>
          </cell>
          <cell r="AU3155">
            <v>10</v>
          </cell>
          <cell r="AV3155">
            <v>1</v>
          </cell>
          <cell r="AW3155">
            <v>1</v>
          </cell>
          <cell r="BA3155">
            <v>1</v>
          </cell>
          <cell r="BB3155">
            <v>1</v>
          </cell>
          <cell r="BC3155">
            <v>1</v>
          </cell>
          <cell r="BS3155">
            <v>1</v>
          </cell>
          <cell r="BZ3155">
            <v>70</v>
          </cell>
          <cell r="CA3155">
            <v>10</v>
          </cell>
          <cell r="CS3155">
            <v>0.04</v>
          </cell>
          <cell r="DD3155" t="str">
            <v>)*4</v>
          </cell>
          <cell r="DE3155" t="str">
            <v>)*4</v>
          </cell>
          <cell r="DF3155" t="str">
            <v>)*4</v>
          </cell>
          <cell r="DG3155" t="str">
            <v>)*4</v>
          </cell>
          <cell r="DI3155" t="str">
            <v>)*4</v>
          </cell>
        </row>
        <row r="3156">
          <cell r="F3156" t="str">
            <v>1.18-2403-15-1/1</v>
          </cell>
          <cell r="G3156" t="str">
            <v>Очистка и дезинфекция приточных установок производительностью до 5000 м3/ч</v>
          </cell>
          <cell r="H3156" t="str">
            <v>установка</v>
          </cell>
          <cell r="I3156">
            <v>1</v>
          </cell>
          <cell r="P3156">
            <v>58.64</v>
          </cell>
          <cell r="Q3156">
            <v>9021.76</v>
          </cell>
          <cell r="R3156">
            <v>5623.8</v>
          </cell>
          <cell r="S3156">
            <v>12845.92</v>
          </cell>
          <cell r="U3156">
            <v>42.2</v>
          </cell>
          <cell r="X3156">
            <v>8992.14</v>
          </cell>
          <cell r="Y3156">
            <v>1284.5899999999999</v>
          </cell>
          <cell r="AE3156">
            <v>5623.8</v>
          </cell>
          <cell r="AF3156">
            <v>12845.92</v>
          </cell>
          <cell r="AL3156">
            <v>14.66</v>
          </cell>
          <cell r="AM3156">
            <v>2255.44</v>
          </cell>
          <cell r="AN3156">
            <v>1405.95</v>
          </cell>
          <cell r="AO3156">
            <v>3211.48</v>
          </cell>
          <cell r="AQ3156">
            <v>10.55</v>
          </cell>
          <cell r="AT3156">
            <v>70</v>
          </cell>
          <cell r="AU3156">
            <v>10</v>
          </cell>
          <cell r="AV3156">
            <v>1</v>
          </cell>
          <cell r="AW3156">
            <v>1</v>
          </cell>
          <cell r="BA3156">
            <v>1</v>
          </cell>
          <cell r="BB3156">
            <v>1</v>
          </cell>
          <cell r="BC3156">
            <v>1</v>
          </cell>
          <cell r="BS3156">
            <v>1</v>
          </cell>
          <cell r="BZ3156">
            <v>70</v>
          </cell>
          <cell r="CA3156">
            <v>10</v>
          </cell>
          <cell r="CS3156">
            <v>5623.8</v>
          </cell>
          <cell r="DD3156" t="str">
            <v>)*4</v>
          </cell>
          <cell r="DE3156" t="str">
            <v>)*4</v>
          </cell>
          <cell r="DF3156" t="str">
            <v>)*4</v>
          </cell>
          <cell r="DG3156" t="str">
            <v>)*4</v>
          </cell>
          <cell r="DI3156" t="str">
            <v>)*4</v>
          </cell>
        </row>
        <row r="3158">
          <cell r="G3158" t="str">
            <v>Приточная установка</v>
          </cell>
        </row>
        <row r="3188">
          <cell r="G3188" t="str">
            <v>Приточная установка</v>
          </cell>
        </row>
        <row r="3192">
          <cell r="F3192" t="str">
            <v>1.18-2403-21-4/1</v>
          </cell>
          <cell r="G3192" t="str">
            <v>Техническое обслуживание приточных установок производительностью до 5000 м3/ч - ежеквартальное</v>
          </cell>
          <cell r="H3192" t="str">
            <v>установка</v>
          </cell>
          <cell r="I3192">
            <v>1</v>
          </cell>
          <cell r="P3192">
            <v>37.479999999999997</v>
          </cell>
          <cell r="Q3192">
            <v>6.08</v>
          </cell>
          <cell r="R3192">
            <v>0.04</v>
          </cell>
          <cell r="S3192">
            <v>4560.24</v>
          </cell>
          <cell r="U3192">
            <v>12.56</v>
          </cell>
          <cell r="X3192">
            <v>3192.17</v>
          </cell>
          <cell r="Y3192">
            <v>456.02</v>
          </cell>
          <cell r="AE3192">
            <v>0.04</v>
          </cell>
          <cell r="AF3192">
            <v>4560.24</v>
          </cell>
          <cell r="AL3192">
            <v>9.3699999999999992</v>
          </cell>
          <cell r="AM3192">
            <v>1.52</v>
          </cell>
          <cell r="AN3192">
            <v>0.01</v>
          </cell>
          <cell r="AO3192">
            <v>1140.06</v>
          </cell>
          <cell r="AQ3192">
            <v>3.14</v>
          </cell>
          <cell r="AT3192">
            <v>70</v>
          </cell>
          <cell r="AU3192">
            <v>10</v>
          </cell>
          <cell r="AV3192">
            <v>1</v>
          </cell>
          <cell r="AW3192">
            <v>1</v>
          </cell>
          <cell r="BA3192">
            <v>1</v>
          </cell>
          <cell r="BB3192">
            <v>1</v>
          </cell>
          <cell r="BC3192">
            <v>1</v>
          </cell>
          <cell r="BS3192">
            <v>1</v>
          </cell>
          <cell r="BZ3192">
            <v>70</v>
          </cell>
          <cell r="CA3192">
            <v>10</v>
          </cell>
          <cell r="CS3192">
            <v>0.04</v>
          </cell>
          <cell r="DD3192" t="str">
            <v>)*4</v>
          </cell>
          <cell r="DE3192" t="str">
            <v>)*4</v>
          </cell>
          <cell r="DF3192" t="str">
            <v>)*4</v>
          </cell>
          <cell r="DG3192" t="str">
            <v>)*4</v>
          </cell>
          <cell r="DI3192" t="str">
            <v>)*4</v>
          </cell>
        </row>
        <row r="3193">
          <cell r="F3193" t="str">
            <v>1.18-2403-15-1/1</v>
          </cell>
          <cell r="G3193" t="str">
            <v>Очистка и дезинфекция приточных установок производительностью до 5000 м3/ч</v>
          </cell>
          <cell r="H3193" t="str">
            <v>установка</v>
          </cell>
          <cell r="I3193">
            <v>1</v>
          </cell>
          <cell r="P3193">
            <v>58.64</v>
          </cell>
          <cell r="Q3193">
            <v>9021.76</v>
          </cell>
          <cell r="R3193">
            <v>5623.8</v>
          </cell>
          <cell r="S3193">
            <v>12845.92</v>
          </cell>
          <cell r="U3193">
            <v>42.2</v>
          </cell>
          <cell r="X3193">
            <v>8992.14</v>
          </cell>
          <cell r="Y3193">
            <v>1284.5899999999999</v>
          </cell>
          <cell r="AE3193">
            <v>5623.8</v>
          </cell>
          <cell r="AF3193">
            <v>12845.92</v>
          </cell>
          <cell r="AL3193">
            <v>14.66</v>
          </cell>
          <cell r="AM3193">
            <v>2255.44</v>
          </cell>
          <cell r="AN3193">
            <v>1405.95</v>
          </cell>
          <cell r="AO3193">
            <v>3211.48</v>
          </cell>
          <cell r="AQ3193">
            <v>10.55</v>
          </cell>
          <cell r="AT3193">
            <v>70</v>
          </cell>
          <cell r="AU3193">
            <v>10</v>
          </cell>
          <cell r="AV3193">
            <v>1</v>
          </cell>
          <cell r="AW3193">
            <v>1</v>
          </cell>
          <cell r="BA3193">
            <v>1</v>
          </cell>
          <cell r="BB3193">
            <v>1</v>
          </cell>
          <cell r="BC3193">
            <v>1</v>
          </cell>
          <cell r="BS3193">
            <v>1</v>
          </cell>
          <cell r="BZ3193">
            <v>70</v>
          </cell>
          <cell r="CA3193">
            <v>10</v>
          </cell>
          <cell r="CS3193">
            <v>5623.8</v>
          </cell>
          <cell r="DD3193" t="str">
            <v>)*4</v>
          </cell>
          <cell r="DE3193" t="str">
            <v>)*4</v>
          </cell>
          <cell r="DF3193" t="str">
            <v>)*4</v>
          </cell>
          <cell r="DG3193" t="str">
            <v>)*4</v>
          </cell>
          <cell r="DI3193" t="str">
            <v>)*4</v>
          </cell>
        </row>
        <row r="3194">
          <cell r="F3194" t="str">
            <v>1.24-2103-23-1/1</v>
          </cell>
          <cell r="G3194" t="str">
            <v>Техническое обслуживание парогенератора (прим. пароувлажнитель)</v>
          </cell>
          <cell r="H3194" t="str">
            <v>шт.</v>
          </cell>
          <cell r="I3194">
            <v>1</v>
          </cell>
          <cell r="P3194">
            <v>598.79999999999995</v>
          </cell>
          <cell r="S3194">
            <v>3451.56</v>
          </cell>
          <cell r="U3194">
            <v>10.199999999999999</v>
          </cell>
          <cell r="X3194">
            <v>2416.09</v>
          </cell>
          <cell r="Y3194">
            <v>345.16</v>
          </cell>
          <cell r="AE3194">
            <v>0</v>
          </cell>
          <cell r="AF3194">
            <v>3451.56</v>
          </cell>
          <cell r="AL3194">
            <v>149.69999999999999</v>
          </cell>
          <cell r="AO3194">
            <v>862.89</v>
          </cell>
          <cell r="AQ3194">
            <v>2.5499999999999998</v>
          </cell>
          <cell r="AT3194">
            <v>70</v>
          </cell>
          <cell r="AU3194">
            <v>10</v>
          </cell>
          <cell r="AV3194">
            <v>1</v>
          </cell>
          <cell r="AW3194">
            <v>1</v>
          </cell>
          <cell r="BA3194">
            <v>1</v>
          </cell>
          <cell r="BC3194">
            <v>1</v>
          </cell>
          <cell r="BZ3194">
            <v>70</v>
          </cell>
          <cell r="CA3194">
            <v>10</v>
          </cell>
          <cell r="CS3194">
            <v>0</v>
          </cell>
          <cell r="DD3194" t="str">
            <v>)*4</v>
          </cell>
          <cell r="DG3194" t="str">
            <v>)*4</v>
          </cell>
          <cell r="DI3194" t="str">
            <v>)*4</v>
          </cell>
        </row>
        <row r="3196">
          <cell r="G3196" t="str">
            <v>Приточная установка</v>
          </cell>
        </row>
        <row r="3226">
          <cell r="G3226" t="str">
            <v>Приточная установка</v>
          </cell>
        </row>
        <row r="3230">
          <cell r="F3230" t="str">
            <v>1.18-2403-21-4/1</v>
          </cell>
          <cell r="G3230" t="str">
            <v>Техническое обслуживание приточных установок производительностью до 5000 м3/ч - ежеквартальное</v>
          </cell>
          <cell r="H3230" t="str">
            <v>установка</v>
          </cell>
          <cell r="I3230">
            <v>1</v>
          </cell>
          <cell r="P3230">
            <v>37.479999999999997</v>
          </cell>
          <cell r="Q3230">
            <v>6.08</v>
          </cell>
          <cell r="R3230">
            <v>0.04</v>
          </cell>
          <cell r="S3230">
            <v>4560.24</v>
          </cell>
          <cell r="U3230">
            <v>12.56</v>
          </cell>
          <cell r="X3230">
            <v>3192.17</v>
          </cell>
          <cell r="Y3230">
            <v>456.02</v>
          </cell>
          <cell r="AE3230">
            <v>0.04</v>
          </cell>
          <cell r="AF3230">
            <v>4560.24</v>
          </cell>
          <cell r="AL3230">
            <v>9.3699999999999992</v>
          </cell>
          <cell r="AM3230">
            <v>1.52</v>
          </cell>
          <cell r="AN3230">
            <v>0.01</v>
          </cell>
          <cell r="AO3230">
            <v>1140.06</v>
          </cell>
          <cell r="AQ3230">
            <v>3.14</v>
          </cell>
          <cell r="AT3230">
            <v>70</v>
          </cell>
          <cell r="AU3230">
            <v>10</v>
          </cell>
          <cell r="AV3230">
            <v>1</v>
          </cell>
          <cell r="AW3230">
            <v>1</v>
          </cell>
          <cell r="BA3230">
            <v>1</v>
          </cell>
          <cell r="BB3230">
            <v>1</v>
          </cell>
          <cell r="BC3230">
            <v>1</v>
          </cell>
          <cell r="BS3230">
            <v>1</v>
          </cell>
          <cell r="BZ3230">
            <v>70</v>
          </cell>
          <cell r="CA3230">
            <v>10</v>
          </cell>
          <cell r="CS3230">
            <v>0.04</v>
          </cell>
          <cell r="DD3230" t="str">
            <v>)*4</v>
          </cell>
          <cell r="DE3230" t="str">
            <v>)*4</v>
          </cell>
          <cell r="DF3230" t="str">
            <v>)*4</v>
          </cell>
          <cell r="DG3230" t="str">
            <v>)*4</v>
          </cell>
          <cell r="DI3230" t="str">
            <v>)*4</v>
          </cell>
        </row>
        <row r="3231">
          <cell r="F3231" t="str">
            <v>1.18-2403-15-1/1</v>
          </cell>
          <cell r="G3231" t="str">
            <v>Очистка и дезинфекция приточных установок производительностью до 5000 м3/ч</v>
          </cell>
          <cell r="H3231" t="str">
            <v>установка</v>
          </cell>
          <cell r="I3231">
            <v>1</v>
          </cell>
          <cell r="P3231">
            <v>58.64</v>
          </cell>
          <cell r="Q3231">
            <v>9021.76</v>
          </cell>
          <cell r="R3231">
            <v>5623.8</v>
          </cell>
          <cell r="S3231">
            <v>12845.92</v>
          </cell>
          <cell r="U3231">
            <v>42.2</v>
          </cell>
          <cell r="X3231">
            <v>8992.14</v>
          </cell>
          <cell r="Y3231">
            <v>1284.5899999999999</v>
          </cell>
          <cell r="AE3231">
            <v>5623.8</v>
          </cell>
          <cell r="AF3231">
            <v>12845.92</v>
          </cell>
          <cell r="AL3231">
            <v>14.66</v>
          </cell>
          <cell r="AM3231">
            <v>2255.44</v>
          </cell>
          <cell r="AN3231">
            <v>1405.95</v>
          </cell>
          <cell r="AO3231">
            <v>3211.48</v>
          </cell>
          <cell r="AQ3231">
            <v>10.55</v>
          </cell>
          <cell r="AT3231">
            <v>70</v>
          </cell>
          <cell r="AU3231">
            <v>10</v>
          </cell>
          <cell r="AV3231">
            <v>1</v>
          </cell>
          <cell r="AW3231">
            <v>1</v>
          </cell>
          <cell r="BA3231">
            <v>1</v>
          </cell>
          <cell r="BB3231">
            <v>1</v>
          </cell>
          <cell r="BC3231">
            <v>1</v>
          </cell>
          <cell r="BS3231">
            <v>1</v>
          </cell>
          <cell r="BZ3231">
            <v>70</v>
          </cell>
          <cell r="CA3231">
            <v>10</v>
          </cell>
          <cell r="CS3231">
            <v>5623.8</v>
          </cell>
          <cell r="DD3231" t="str">
            <v>)*4</v>
          </cell>
          <cell r="DE3231" t="str">
            <v>)*4</v>
          </cell>
          <cell r="DF3231" t="str">
            <v>)*4</v>
          </cell>
          <cell r="DG3231" t="str">
            <v>)*4</v>
          </cell>
          <cell r="DI3231" t="str">
            <v>)*4</v>
          </cell>
        </row>
        <row r="3233">
          <cell r="G3233" t="str">
            <v>Приточная установка</v>
          </cell>
        </row>
        <row r="3263">
          <cell r="G3263" t="str">
            <v>Приточная установка</v>
          </cell>
        </row>
        <row r="3267">
          <cell r="F3267" t="str">
            <v>1.18-2403-21-4/1</v>
          </cell>
          <cell r="G3267" t="str">
            <v>Техническое обслуживание приточных установок производительностью до 5000 м3/ч - ежеквартальное</v>
          </cell>
          <cell r="H3267" t="str">
            <v>установка</v>
          </cell>
          <cell r="I3267">
            <v>1</v>
          </cell>
          <cell r="P3267">
            <v>37.479999999999997</v>
          </cell>
          <cell r="Q3267">
            <v>6.08</v>
          </cell>
          <cell r="R3267">
            <v>0.04</v>
          </cell>
          <cell r="S3267">
            <v>4560.24</v>
          </cell>
          <cell r="U3267">
            <v>12.56</v>
          </cell>
          <cell r="X3267">
            <v>3192.17</v>
          </cell>
          <cell r="Y3267">
            <v>456.02</v>
          </cell>
          <cell r="AE3267">
            <v>0.04</v>
          </cell>
          <cell r="AF3267">
            <v>4560.24</v>
          </cell>
          <cell r="AL3267">
            <v>9.3699999999999992</v>
          </cell>
          <cell r="AM3267">
            <v>1.52</v>
          </cell>
          <cell r="AN3267">
            <v>0.01</v>
          </cell>
          <cell r="AO3267">
            <v>1140.06</v>
          </cell>
          <cell r="AQ3267">
            <v>3.14</v>
          </cell>
          <cell r="AT3267">
            <v>70</v>
          </cell>
          <cell r="AU3267">
            <v>10</v>
          </cell>
          <cell r="AV3267">
            <v>1</v>
          </cell>
          <cell r="AW3267">
            <v>1</v>
          </cell>
          <cell r="BA3267">
            <v>1</v>
          </cell>
          <cell r="BB3267">
            <v>1</v>
          </cell>
          <cell r="BC3267">
            <v>1</v>
          </cell>
          <cell r="BS3267">
            <v>1</v>
          </cell>
          <cell r="BZ3267">
            <v>70</v>
          </cell>
          <cell r="CA3267">
            <v>10</v>
          </cell>
          <cell r="CS3267">
            <v>0.04</v>
          </cell>
          <cell r="DD3267" t="str">
            <v>)*4</v>
          </cell>
          <cell r="DE3267" t="str">
            <v>)*4</v>
          </cell>
          <cell r="DF3267" t="str">
            <v>)*4</v>
          </cell>
          <cell r="DG3267" t="str">
            <v>)*4</v>
          </cell>
          <cell r="DI3267" t="str">
            <v>)*4</v>
          </cell>
        </row>
        <row r="3268">
          <cell r="F3268" t="str">
            <v>1.18-2403-15-1/1</v>
          </cell>
          <cell r="G3268" t="str">
            <v>Очистка и дезинфекция приточных установок производительностью до 5000 м3/ч</v>
          </cell>
          <cell r="H3268" t="str">
            <v>установка</v>
          </cell>
          <cell r="I3268">
            <v>1</v>
          </cell>
          <cell r="P3268">
            <v>58.64</v>
          </cell>
          <cell r="Q3268">
            <v>9021.76</v>
          </cell>
          <cell r="R3268">
            <v>5623.8</v>
          </cell>
          <cell r="S3268">
            <v>12845.92</v>
          </cell>
          <cell r="U3268">
            <v>42.2</v>
          </cell>
          <cell r="X3268">
            <v>8992.14</v>
          </cell>
          <cell r="Y3268">
            <v>1284.5899999999999</v>
          </cell>
          <cell r="AE3268">
            <v>5623.8</v>
          </cell>
          <cell r="AF3268">
            <v>12845.92</v>
          </cell>
          <cell r="AL3268">
            <v>14.66</v>
          </cell>
          <cell r="AM3268">
            <v>2255.44</v>
          </cell>
          <cell r="AN3268">
            <v>1405.95</v>
          </cell>
          <cell r="AO3268">
            <v>3211.48</v>
          </cell>
          <cell r="AQ3268">
            <v>10.55</v>
          </cell>
          <cell r="AT3268">
            <v>70</v>
          </cell>
          <cell r="AU3268">
            <v>10</v>
          </cell>
          <cell r="AV3268">
            <v>1</v>
          </cell>
          <cell r="AW3268">
            <v>1</v>
          </cell>
          <cell r="BA3268">
            <v>1</v>
          </cell>
          <cell r="BB3268">
            <v>1</v>
          </cell>
          <cell r="BC3268">
            <v>1</v>
          </cell>
          <cell r="BS3268">
            <v>1</v>
          </cell>
          <cell r="BZ3268">
            <v>70</v>
          </cell>
          <cell r="CA3268">
            <v>10</v>
          </cell>
          <cell r="CS3268">
            <v>5623.8</v>
          </cell>
          <cell r="DD3268" t="str">
            <v>)*4</v>
          </cell>
          <cell r="DE3268" t="str">
            <v>)*4</v>
          </cell>
          <cell r="DF3268" t="str">
            <v>)*4</v>
          </cell>
          <cell r="DG3268" t="str">
            <v>)*4</v>
          </cell>
          <cell r="DI3268" t="str">
            <v>)*4</v>
          </cell>
        </row>
        <row r="3270">
          <cell r="G3270" t="str">
            <v>Приточная установка</v>
          </cell>
        </row>
        <row r="3300">
          <cell r="G3300" t="str">
            <v>Вытяжная установка</v>
          </cell>
        </row>
        <row r="3304">
          <cell r="F3304" t="str">
            <v>1.18-2403-20-3/1</v>
          </cell>
          <cell r="G3304" t="str">
            <v>Техническое обслуживание вытяжных установок производительностью до 5000 м3/ч - ежеквартальное</v>
          </cell>
          <cell r="H3304" t="str">
            <v>установка</v>
          </cell>
          <cell r="I3304">
            <v>1</v>
          </cell>
          <cell r="P3304">
            <v>0.12</v>
          </cell>
          <cell r="S3304">
            <v>3456.48</v>
          </cell>
          <cell r="U3304">
            <v>9.52</v>
          </cell>
          <cell r="X3304">
            <v>2419.54</v>
          </cell>
          <cell r="Y3304">
            <v>345.65</v>
          </cell>
          <cell r="AE3304">
            <v>0</v>
          </cell>
          <cell r="AF3304">
            <v>3456.48</v>
          </cell>
          <cell r="AL3304">
            <v>0.03</v>
          </cell>
          <cell r="AO3304">
            <v>864.12</v>
          </cell>
          <cell r="AQ3304">
            <v>2.38</v>
          </cell>
          <cell r="AT3304">
            <v>70</v>
          </cell>
          <cell r="AU3304">
            <v>10</v>
          </cell>
          <cell r="AV3304">
            <v>1</v>
          </cell>
          <cell r="AW3304">
            <v>1</v>
          </cell>
          <cell r="BA3304">
            <v>1</v>
          </cell>
          <cell r="BC3304">
            <v>1</v>
          </cell>
          <cell r="BZ3304">
            <v>70</v>
          </cell>
          <cell r="CA3304">
            <v>10</v>
          </cell>
          <cell r="CS3304">
            <v>0</v>
          </cell>
          <cell r="DD3304" t="str">
            <v>)*4</v>
          </cell>
          <cell r="DG3304" t="str">
            <v>)*4</v>
          </cell>
          <cell r="DI3304" t="str">
            <v>)*4</v>
          </cell>
        </row>
        <row r="3306">
          <cell r="G3306" t="str">
            <v>Вытяжная установка</v>
          </cell>
        </row>
        <row r="3336">
          <cell r="G3336" t="str">
            <v>Вытяжная установка</v>
          </cell>
        </row>
        <row r="3340">
          <cell r="F3340" t="str">
            <v>1.18-2403-20-3/1</v>
          </cell>
          <cell r="G3340" t="str">
            <v>Техническое обслуживание вытяжных установок производительностью до 5000 м3/ч - ежеквартальное</v>
          </cell>
          <cell r="H3340" t="str">
            <v>установка</v>
          </cell>
          <cell r="I3340">
            <v>1</v>
          </cell>
          <cell r="P3340">
            <v>0.12</v>
          </cell>
          <cell r="S3340">
            <v>3456.48</v>
          </cell>
          <cell r="U3340">
            <v>9.52</v>
          </cell>
          <cell r="X3340">
            <v>2419.54</v>
          </cell>
          <cell r="Y3340">
            <v>345.65</v>
          </cell>
          <cell r="AE3340">
            <v>0</v>
          </cell>
          <cell r="AF3340">
            <v>3456.48</v>
          </cell>
          <cell r="AL3340">
            <v>0.03</v>
          </cell>
          <cell r="AO3340">
            <v>864.12</v>
          </cell>
          <cell r="AQ3340">
            <v>2.38</v>
          </cell>
          <cell r="AT3340">
            <v>70</v>
          </cell>
          <cell r="AU3340">
            <v>10</v>
          </cell>
          <cell r="AV3340">
            <v>1</v>
          </cell>
          <cell r="AW3340">
            <v>1</v>
          </cell>
          <cell r="BA3340">
            <v>1</v>
          </cell>
          <cell r="BC3340">
            <v>1</v>
          </cell>
          <cell r="BZ3340">
            <v>70</v>
          </cell>
          <cell r="CA3340">
            <v>10</v>
          </cell>
          <cell r="CS3340">
            <v>0</v>
          </cell>
          <cell r="DD3340" t="str">
            <v>)*4</v>
          </cell>
          <cell r="DG3340" t="str">
            <v>)*4</v>
          </cell>
          <cell r="DI3340" t="str">
            <v>)*4</v>
          </cell>
        </row>
        <row r="3342">
          <cell r="G3342" t="str">
            <v>Вытяжная установка</v>
          </cell>
        </row>
        <row r="3372">
          <cell r="G3372" t="str">
            <v>Вытяжная установка</v>
          </cell>
        </row>
        <row r="3376">
          <cell r="F3376" t="str">
            <v>1.18-2403-20-3/1</v>
          </cell>
          <cell r="G3376" t="str">
            <v>Техническое обслуживание вытяжных установок производительностью до 5000 м3/ч - ежеквартальное</v>
          </cell>
          <cell r="H3376" t="str">
            <v>установка</v>
          </cell>
          <cell r="I3376">
            <v>1</v>
          </cell>
          <cell r="P3376">
            <v>0.12</v>
          </cell>
          <cell r="S3376">
            <v>3456.48</v>
          </cell>
          <cell r="U3376">
            <v>9.52</v>
          </cell>
          <cell r="X3376">
            <v>2419.54</v>
          </cell>
          <cell r="Y3376">
            <v>345.65</v>
          </cell>
          <cell r="AE3376">
            <v>0</v>
          </cell>
          <cell r="AF3376">
            <v>3456.48</v>
          </cell>
          <cell r="AL3376">
            <v>0.03</v>
          </cell>
          <cell r="AO3376">
            <v>864.12</v>
          </cell>
          <cell r="AQ3376">
            <v>2.38</v>
          </cell>
          <cell r="AT3376">
            <v>70</v>
          </cell>
          <cell r="AU3376">
            <v>10</v>
          </cell>
          <cell r="AV3376">
            <v>1</v>
          </cell>
          <cell r="AW3376">
            <v>1</v>
          </cell>
          <cell r="BA3376">
            <v>1</v>
          </cell>
          <cell r="BC3376">
            <v>1</v>
          </cell>
          <cell r="BZ3376">
            <v>70</v>
          </cell>
          <cell r="CA3376">
            <v>10</v>
          </cell>
          <cell r="CS3376">
            <v>0</v>
          </cell>
          <cell r="DD3376" t="str">
            <v>)*4</v>
          </cell>
          <cell r="DG3376" t="str">
            <v>)*4</v>
          </cell>
          <cell r="DI3376" t="str">
            <v>)*4</v>
          </cell>
        </row>
        <row r="3378">
          <cell r="G3378" t="str">
            <v>Вытяжная установка</v>
          </cell>
        </row>
        <row r="3408">
          <cell r="G3408" t="str">
            <v>Вытяжная установка</v>
          </cell>
        </row>
        <row r="3412">
          <cell r="F3412" t="str">
            <v>1.18-2403-20-3/1</v>
          </cell>
          <cell r="G3412" t="str">
            <v>Техническое обслуживание вытяжных установок производительностью до 5000 м3/ч - ежеквартальное</v>
          </cell>
          <cell r="H3412" t="str">
            <v>установка</v>
          </cell>
          <cell r="I3412">
            <v>1</v>
          </cell>
          <cell r="P3412">
            <v>0.12</v>
          </cell>
          <cell r="S3412">
            <v>3456.48</v>
          </cell>
          <cell r="U3412">
            <v>9.52</v>
          </cell>
          <cell r="X3412">
            <v>2419.54</v>
          </cell>
          <cell r="Y3412">
            <v>345.65</v>
          </cell>
          <cell r="AE3412">
            <v>0</v>
          </cell>
          <cell r="AF3412">
            <v>3456.48</v>
          </cell>
          <cell r="AL3412">
            <v>0.03</v>
          </cell>
          <cell r="AO3412">
            <v>864.12</v>
          </cell>
          <cell r="AQ3412">
            <v>2.38</v>
          </cell>
          <cell r="AT3412">
            <v>70</v>
          </cell>
          <cell r="AU3412">
            <v>10</v>
          </cell>
          <cell r="AV3412">
            <v>1</v>
          </cell>
          <cell r="AW3412">
            <v>1</v>
          </cell>
          <cell r="BA3412">
            <v>1</v>
          </cell>
          <cell r="BC3412">
            <v>1</v>
          </cell>
          <cell r="BZ3412">
            <v>70</v>
          </cell>
          <cell r="CA3412">
            <v>10</v>
          </cell>
          <cell r="CS3412">
            <v>0</v>
          </cell>
          <cell r="DD3412" t="str">
            <v>)*4</v>
          </cell>
          <cell r="DG3412" t="str">
            <v>)*4</v>
          </cell>
          <cell r="DI3412" t="str">
            <v>)*4</v>
          </cell>
        </row>
        <row r="3414">
          <cell r="G3414" t="str">
            <v>Вытяжная установка</v>
          </cell>
        </row>
        <row r="3444">
          <cell r="G3444" t="str">
            <v>Вытяжная установка</v>
          </cell>
        </row>
        <row r="3448">
          <cell r="F3448" t="str">
            <v>1.18-2403-20-3/1</v>
          </cell>
          <cell r="G3448" t="str">
            <v>Техническое обслуживание вытяжных установок производительностью до 5000 м3/ч - ежеквартальное</v>
          </cell>
          <cell r="H3448" t="str">
            <v>установка</v>
          </cell>
          <cell r="I3448">
            <v>1</v>
          </cell>
          <cell r="P3448">
            <v>0.12</v>
          </cell>
          <cell r="S3448">
            <v>3456.48</v>
          </cell>
          <cell r="U3448">
            <v>9.52</v>
          </cell>
          <cell r="X3448">
            <v>2419.54</v>
          </cell>
          <cell r="Y3448">
            <v>345.65</v>
          </cell>
          <cell r="AE3448">
            <v>0</v>
          </cell>
          <cell r="AF3448">
            <v>3456.48</v>
          </cell>
          <cell r="AL3448">
            <v>0.03</v>
          </cell>
          <cell r="AO3448">
            <v>864.12</v>
          </cell>
          <cell r="AQ3448">
            <v>2.38</v>
          </cell>
          <cell r="AT3448">
            <v>70</v>
          </cell>
          <cell r="AU3448">
            <v>10</v>
          </cell>
          <cell r="AV3448">
            <v>1</v>
          </cell>
          <cell r="AW3448">
            <v>1</v>
          </cell>
          <cell r="BA3448">
            <v>1</v>
          </cell>
          <cell r="BC3448">
            <v>1</v>
          </cell>
          <cell r="BZ3448">
            <v>70</v>
          </cell>
          <cell r="CA3448">
            <v>10</v>
          </cell>
          <cell r="CS3448">
            <v>0</v>
          </cell>
          <cell r="DD3448" t="str">
            <v>)*4</v>
          </cell>
          <cell r="DG3448" t="str">
            <v>)*4</v>
          </cell>
          <cell r="DI3448" t="str">
            <v>)*4</v>
          </cell>
        </row>
        <row r="3450">
          <cell r="G3450" t="str">
            <v>Вытяжная установка</v>
          </cell>
        </row>
        <row r="3480">
          <cell r="G3480" t="str">
            <v>Вытяжная установка</v>
          </cell>
        </row>
        <row r="3484">
          <cell r="F3484" t="str">
            <v>1.18-2403-20-3/1</v>
          </cell>
          <cell r="G3484" t="str">
            <v>Техническое обслуживание вытяжных установок производительностью до 5000 м3/ч - ежеквартальное</v>
          </cell>
          <cell r="H3484" t="str">
            <v>установка</v>
          </cell>
          <cell r="I3484">
            <v>1</v>
          </cell>
          <cell r="P3484">
            <v>0.12</v>
          </cell>
          <cell r="S3484">
            <v>3456.48</v>
          </cell>
          <cell r="U3484">
            <v>9.52</v>
          </cell>
          <cell r="X3484">
            <v>2419.54</v>
          </cell>
          <cell r="Y3484">
            <v>345.65</v>
          </cell>
          <cell r="AE3484">
            <v>0</v>
          </cell>
          <cell r="AF3484">
            <v>3456.48</v>
          </cell>
          <cell r="AL3484">
            <v>0.03</v>
          </cell>
          <cell r="AO3484">
            <v>864.12</v>
          </cell>
          <cell r="AQ3484">
            <v>2.38</v>
          </cell>
          <cell r="AT3484">
            <v>70</v>
          </cell>
          <cell r="AU3484">
            <v>10</v>
          </cell>
          <cell r="AV3484">
            <v>1</v>
          </cell>
          <cell r="AW3484">
            <v>1</v>
          </cell>
          <cell r="BA3484">
            <v>1</v>
          </cell>
          <cell r="BC3484">
            <v>1</v>
          </cell>
          <cell r="BZ3484">
            <v>70</v>
          </cell>
          <cell r="CA3484">
            <v>10</v>
          </cell>
          <cell r="CS3484">
            <v>0</v>
          </cell>
          <cell r="DD3484" t="str">
            <v>)*4</v>
          </cell>
          <cell r="DG3484" t="str">
            <v>)*4</v>
          </cell>
          <cell r="DI3484" t="str">
            <v>)*4</v>
          </cell>
        </row>
        <row r="3486">
          <cell r="G3486" t="str">
            <v>Вытяжная установка</v>
          </cell>
        </row>
        <row r="3516">
          <cell r="G3516" t="str">
            <v>Вентиляция</v>
          </cell>
        </row>
        <row r="3546">
          <cell r="G3546" t="str">
            <v>Вентиляторы</v>
          </cell>
        </row>
        <row r="3550">
          <cell r="F3550" t="str">
            <v>1.18-2303-3-2/1</v>
          </cell>
          <cell r="G3550" t="str">
            <v>Техническое обслуживание канального вентилятора - ежеквартальное</v>
          </cell>
          <cell r="H3550" t="str">
            <v>шт.</v>
          </cell>
          <cell r="I3550">
            <v>16</v>
          </cell>
          <cell r="S3550">
            <v>37487.360000000001</v>
          </cell>
          <cell r="U3550">
            <v>112.64</v>
          </cell>
          <cell r="X3550">
            <v>26241.15</v>
          </cell>
          <cell r="Y3550">
            <v>3748.74</v>
          </cell>
          <cell r="AE3550">
            <v>0</v>
          </cell>
          <cell r="AF3550">
            <v>2342.96</v>
          </cell>
          <cell r="AO3550">
            <v>585.74</v>
          </cell>
          <cell r="AQ3550">
            <v>1.76</v>
          </cell>
          <cell r="AT3550">
            <v>70</v>
          </cell>
          <cell r="AU3550">
            <v>10</v>
          </cell>
          <cell r="AV3550">
            <v>1</v>
          </cell>
          <cell r="BA3550">
            <v>1</v>
          </cell>
          <cell r="BZ3550">
            <v>70</v>
          </cell>
          <cell r="CA3550">
            <v>10</v>
          </cell>
          <cell r="CS3550">
            <v>0</v>
          </cell>
          <cell r="DG3550" t="str">
            <v>)*4</v>
          </cell>
          <cell r="DI3550" t="str">
            <v>)*4</v>
          </cell>
        </row>
        <row r="3552">
          <cell r="G3552" t="str">
            <v>Вентиляторы</v>
          </cell>
        </row>
        <row r="3582">
          <cell r="G3582" t="str">
            <v>Тепловые завесы</v>
          </cell>
        </row>
        <row r="3586">
          <cell r="F3586" t="str">
            <v>1.18-2303-4-4/1</v>
          </cell>
          <cell r="G3586" t="str">
            <v>Техническое обслуживание горизонтальных тепловых завес с электрическим нагревателем производительностью по воздуху до 3000 м3/ч</v>
          </cell>
          <cell r="H3586" t="str">
            <v>шт.</v>
          </cell>
          <cell r="I3586">
            <v>2</v>
          </cell>
          <cell r="P3586">
            <v>9.36</v>
          </cell>
          <cell r="Q3586">
            <v>44.56</v>
          </cell>
          <cell r="R3586">
            <v>0.16</v>
          </cell>
          <cell r="S3586">
            <v>4182.6400000000003</v>
          </cell>
          <cell r="U3586">
            <v>11.52</v>
          </cell>
          <cell r="X3586">
            <v>2927.85</v>
          </cell>
          <cell r="Y3586">
            <v>418.26</v>
          </cell>
          <cell r="AE3586">
            <v>0.08</v>
          </cell>
          <cell r="AF3586">
            <v>2091.3200000000002</v>
          </cell>
          <cell r="AL3586">
            <v>1.17</v>
          </cell>
          <cell r="AM3586">
            <v>5.57</v>
          </cell>
          <cell r="AN3586">
            <v>0.02</v>
          </cell>
          <cell r="AO3586">
            <v>522.83000000000004</v>
          </cell>
          <cell r="AQ3586">
            <v>1.44</v>
          </cell>
          <cell r="AT3586">
            <v>70</v>
          </cell>
          <cell r="AU3586">
            <v>10</v>
          </cell>
          <cell r="AV3586">
            <v>1</v>
          </cell>
          <cell r="AW3586">
            <v>1</v>
          </cell>
          <cell r="BA3586">
            <v>1</v>
          </cell>
          <cell r="BB3586">
            <v>1</v>
          </cell>
          <cell r="BC3586">
            <v>1</v>
          </cell>
          <cell r="BS3586">
            <v>1</v>
          </cell>
          <cell r="BZ3586">
            <v>70</v>
          </cell>
          <cell r="CA3586">
            <v>10</v>
          </cell>
          <cell r="CS3586">
            <v>0.08</v>
          </cell>
          <cell r="DD3586" t="str">
            <v>)*4</v>
          </cell>
          <cell r="DE3586" t="str">
            <v>)*4</v>
          </cell>
          <cell r="DF3586" t="str">
            <v>)*4</v>
          </cell>
          <cell r="DG3586" t="str">
            <v>)*4</v>
          </cell>
          <cell r="DI3586" t="str">
            <v>)*4</v>
          </cell>
        </row>
        <row r="3588">
          <cell r="G3588" t="str">
            <v>Тепловые завесы</v>
          </cell>
        </row>
        <row r="3618">
          <cell r="G3618" t="str">
            <v>Строение №321</v>
          </cell>
        </row>
        <row r="3648">
          <cell r="G3648" t="str">
            <v>Строение 332</v>
          </cell>
        </row>
        <row r="3652">
          <cell r="G3652" t="str">
            <v>Вентиляция</v>
          </cell>
        </row>
        <row r="3656">
          <cell r="G3656" t="str">
            <v>Узел обвязки регулирующего клапана и насоса системы П1 П3</v>
          </cell>
        </row>
        <row r="3660">
          <cell r="F3660" t="str">
            <v>1.24-2503-4-18/1</v>
          </cell>
          <cell r="G3660" t="str">
            <v>Техническое обслуживание циркуляционных насосов систем отопления с тепловыми насосами - ежемесячное</v>
          </cell>
          <cell r="H3660" t="str">
            <v>шт.</v>
          </cell>
          <cell r="I3660">
            <v>2</v>
          </cell>
          <cell r="P3660">
            <v>4.72</v>
          </cell>
          <cell r="Q3660">
            <v>947.84</v>
          </cell>
          <cell r="R3660">
            <v>618.64</v>
          </cell>
          <cell r="S3660">
            <v>1289.1199999999999</v>
          </cell>
          <cell r="U3660">
            <v>3.36</v>
          </cell>
          <cell r="X3660">
            <v>902.38</v>
          </cell>
          <cell r="Y3660">
            <v>128.91</v>
          </cell>
          <cell r="AE3660">
            <v>309.32</v>
          </cell>
          <cell r="AF3660">
            <v>644.55999999999995</v>
          </cell>
          <cell r="AL3660">
            <v>0.59</v>
          </cell>
          <cell r="AM3660">
            <v>118.48</v>
          </cell>
          <cell r="AN3660">
            <v>77.33</v>
          </cell>
          <cell r="AO3660">
            <v>161.13999999999999</v>
          </cell>
          <cell r="AQ3660">
            <v>0.42</v>
          </cell>
          <cell r="AT3660">
            <v>70</v>
          </cell>
          <cell r="AU3660">
            <v>10</v>
          </cell>
          <cell r="AV3660">
            <v>1</v>
          </cell>
          <cell r="AW3660">
            <v>1</v>
          </cell>
          <cell r="BA3660">
            <v>1</v>
          </cell>
          <cell r="BB3660">
            <v>1</v>
          </cell>
          <cell r="BC3660">
            <v>1</v>
          </cell>
          <cell r="BS3660">
            <v>1</v>
          </cell>
          <cell r="BZ3660">
            <v>70</v>
          </cell>
          <cell r="CA3660">
            <v>10</v>
          </cell>
          <cell r="CS3660">
            <v>309.32</v>
          </cell>
          <cell r="DD3660" t="str">
            <v>)*4</v>
          </cell>
          <cell r="DE3660" t="str">
            <v>)*4</v>
          </cell>
          <cell r="DF3660" t="str">
            <v>)*4</v>
          </cell>
          <cell r="DG3660" t="str">
            <v>)*4</v>
          </cell>
          <cell r="DI3660" t="str">
            <v>)*4</v>
          </cell>
        </row>
        <row r="3661">
          <cell r="F3661" t="str">
            <v>1.15-2303-4-2/1</v>
          </cell>
          <cell r="G3661" t="str">
            <v>Прочистка сетчатых фильтров грубой очистки воды диаметром до 50 мм</v>
          </cell>
          <cell r="H3661" t="str">
            <v>10 шт.</v>
          </cell>
          <cell r="I3661">
            <v>0.2</v>
          </cell>
          <cell r="S3661">
            <v>157.44</v>
          </cell>
          <cell r="U3661">
            <v>0.46600000000000003</v>
          </cell>
          <cell r="X3661">
            <v>110.21</v>
          </cell>
          <cell r="Y3661">
            <v>15.74</v>
          </cell>
          <cell r="AE3661">
            <v>0</v>
          </cell>
          <cell r="AF3661">
            <v>787.21</v>
          </cell>
          <cell r="AO3661">
            <v>787.21</v>
          </cell>
          <cell r="AQ3661">
            <v>2.33</v>
          </cell>
          <cell r="AT3661">
            <v>70</v>
          </cell>
          <cell r="AU3661">
            <v>10</v>
          </cell>
          <cell r="AV3661">
            <v>1</v>
          </cell>
          <cell r="BA3661">
            <v>1</v>
          </cell>
          <cell r="BZ3661">
            <v>70</v>
          </cell>
          <cell r="CA3661">
            <v>10</v>
          </cell>
          <cell r="CS3661">
            <v>0</v>
          </cell>
          <cell r="DG3661" t="str">
            <v/>
          </cell>
          <cell r="DI3661" t="str">
            <v/>
          </cell>
        </row>
        <row r="3662">
          <cell r="F3662" t="str">
            <v>1.23-2103-41-1/1</v>
          </cell>
          <cell r="G3662" t="str">
            <v>Техническое обслуживание регулирующего клапана (балансировочные)</v>
          </cell>
          <cell r="H3662" t="str">
            <v>шт.</v>
          </cell>
          <cell r="I3662">
            <v>2</v>
          </cell>
          <cell r="Q3662">
            <v>1137.3599999999999</v>
          </cell>
          <cell r="R3662">
            <v>742.32</v>
          </cell>
          <cell r="S3662">
            <v>2731.44</v>
          </cell>
          <cell r="U3662">
            <v>8.879999999999999</v>
          </cell>
          <cell r="X3662">
            <v>1912.01</v>
          </cell>
          <cell r="Y3662">
            <v>273.14</v>
          </cell>
          <cell r="AE3662">
            <v>371.16</v>
          </cell>
          <cell r="AF3662">
            <v>1365.72</v>
          </cell>
          <cell r="AM3662">
            <v>47.39</v>
          </cell>
          <cell r="AN3662">
            <v>30.93</v>
          </cell>
          <cell r="AO3662">
            <v>113.81</v>
          </cell>
          <cell r="AQ3662">
            <v>0.37</v>
          </cell>
          <cell r="AT3662">
            <v>70</v>
          </cell>
          <cell r="AU3662">
            <v>10</v>
          </cell>
          <cell r="AV3662">
            <v>1</v>
          </cell>
          <cell r="BA3662">
            <v>1</v>
          </cell>
          <cell r="BB3662">
            <v>1</v>
          </cell>
          <cell r="BS3662">
            <v>1</v>
          </cell>
          <cell r="BZ3662">
            <v>70</v>
          </cell>
          <cell r="CA3662">
            <v>10</v>
          </cell>
          <cell r="CS3662">
            <v>371.16</v>
          </cell>
          <cell r="DE3662" t="str">
            <v>)*12</v>
          </cell>
          <cell r="DF3662" t="str">
            <v>)*12</v>
          </cell>
          <cell r="DG3662" t="str">
            <v>)*12</v>
          </cell>
          <cell r="DI3662" t="str">
            <v>)*12</v>
          </cell>
        </row>
        <row r="3663">
          <cell r="F3663" t="str">
            <v>1.18-2203-3-3/1</v>
          </cell>
          <cell r="G3663" t="str">
            <v>Техническое обслуживание клапанов воздушных регулирующих с электроприводом диаметром/периметром до 560/1600 мм</v>
          </cell>
          <cell r="H3663" t="str">
            <v>шт.</v>
          </cell>
          <cell r="I3663">
            <v>2</v>
          </cell>
          <cell r="P3663">
            <v>10.56</v>
          </cell>
          <cell r="Q3663">
            <v>568.79999999999995</v>
          </cell>
          <cell r="R3663">
            <v>371.28</v>
          </cell>
          <cell r="S3663">
            <v>5053.92</v>
          </cell>
          <cell r="U3663">
            <v>13.919999999999998</v>
          </cell>
          <cell r="X3663">
            <v>3537.74</v>
          </cell>
          <cell r="Y3663">
            <v>505.39</v>
          </cell>
          <cell r="AE3663">
            <v>185.64</v>
          </cell>
          <cell r="AF3663">
            <v>2526.96</v>
          </cell>
          <cell r="AL3663">
            <v>0.44</v>
          </cell>
          <cell r="AM3663">
            <v>23.7</v>
          </cell>
          <cell r="AN3663">
            <v>15.47</v>
          </cell>
          <cell r="AO3663">
            <v>210.58</v>
          </cell>
          <cell r="AQ3663">
            <v>0.57999999999999996</v>
          </cell>
          <cell r="AT3663">
            <v>70</v>
          </cell>
          <cell r="AU3663">
            <v>10</v>
          </cell>
          <cell r="AV3663">
            <v>1</v>
          </cell>
          <cell r="AW3663">
            <v>1</v>
          </cell>
          <cell r="BA3663">
            <v>1</v>
          </cell>
          <cell r="BB3663">
            <v>1</v>
          </cell>
          <cell r="BC3663">
            <v>1</v>
          </cell>
          <cell r="BS3663">
            <v>1</v>
          </cell>
          <cell r="BZ3663">
            <v>70</v>
          </cell>
          <cell r="CA3663">
            <v>10</v>
          </cell>
          <cell r="CS3663">
            <v>185.64</v>
          </cell>
          <cell r="DD3663" t="str">
            <v>)*12</v>
          </cell>
          <cell r="DE3663" t="str">
            <v>)*12</v>
          </cell>
          <cell r="DF3663" t="str">
            <v>)*12</v>
          </cell>
          <cell r="DG3663" t="str">
            <v>)*12</v>
          </cell>
          <cell r="DI3663" t="str">
            <v>)*12</v>
          </cell>
        </row>
        <row r="3665">
          <cell r="G3665" t="str">
            <v>Узел обвязки регулирующего клапана и насоса системы П1 П3</v>
          </cell>
        </row>
        <row r="3695">
          <cell r="G3695" t="str">
            <v>Узел обвязки регулирующего клапана и насоса системы П4 П4р</v>
          </cell>
        </row>
        <row r="3699">
          <cell r="F3699" t="str">
            <v>1.24-2503-4-18/1</v>
          </cell>
          <cell r="G3699" t="str">
            <v>Техническое обслуживание циркуляционных насосов систем отопления с тепловыми насосами - ежемесячное</v>
          </cell>
          <cell r="H3699" t="str">
            <v>шт.</v>
          </cell>
          <cell r="I3699">
            <v>1</v>
          </cell>
          <cell r="P3699">
            <v>2.36</v>
          </cell>
          <cell r="Q3699">
            <v>473.92</v>
          </cell>
          <cell r="R3699">
            <v>309.32</v>
          </cell>
          <cell r="S3699">
            <v>644.55999999999995</v>
          </cell>
          <cell r="U3699">
            <v>1.68</v>
          </cell>
          <cell r="X3699">
            <v>451.19</v>
          </cell>
          <cell r="Y3699">
            <v>64.459999999999994</v>
          </cell>
          <cell r="AE3699">
            <v>309.32</v>
          </cell>
          <cell r="AF3699">
            <v>644.55999999999995</v>
          </cell>
          <cell r="AL3699">
            <v>0.59</v>
          </cell>
          <cell r="AM3699">
            <v>118.48</v>
          </cell>
          <cell r="AN3699">
            <v>77.33</v>
          </cell>
          <cell r="AO3699">
            <v>161.13999999999999</v>
          </cell>
          <cell r="AQ3699">
            <v>0.42</v>
          </cell>
          <cell r="AT3699">
            <v>70</v>
          </cell>
          <cell r="AU3699">
            <v>10</v>
          </cell>
          <cell r="AV3699">
            <v>1</v>
          </cell>
          <cell r="AW3699">
            <v>1</v>
          </cell>
          <cell r="BA3699">
            <v>1</v>
          </cell>
          <cell r="BB3699">
            <v>1</v>
          </cell>
          <cell r="BC3699">
            <v>1</v>
          </cell>
          <cell r="BS3699">
            <v>1</v>
          </cell>
          <cell r="BZ3699">
            <v>70</v>
          </cell>
          <cell r="CA3699">
            <v>10</v>
          </cell>
          <cell r="CS3699">
            <v>309.32</v>
          </cell>
          <cell r="DD3699" t="str">
            <v>)*4</v>
          </cell>
          <cell r="DE3699" t="str">
            <v>)*4</v>
          </cell>
          <cell r="DF3699" t="str">
            <v>)*4</v>
          </cell>
          <cell r="DG3699" t="str">
            <v>)*4</v>
          </cell>
          <cell r="DI3699" t="str">
            <v>)*4</v>
          </cell>
        </row>
        <row r="3700">
          <cell r="F3700" t="str">
            <v>1.15-2303-4-2/1</v>
          </cell>
          <cell r="G3700" t="str">
            <v>Прочистка сетчатых фильтров грубой очистки воды диаметром до 50 мм</v>
          </cell>
          <cell r="H3700" t="str">
            <v>10 шт.</v>
          </cell>
          <cell r="I3700">
            <v>0.1</v>
          </cell>
          <cell r="S3700">
            <v>78.72</v>
          </cell>
          <cell r="U3700">
            <v>0.23300000000000001</v>
          </cell>
          <cell r="X3700">
            <v>55.1</v>
          </cell>
          <cell r="Y3700">
            <v>7.87</v>
          </cell>
          <cell r="AE3700">
            <v>0</v>
          </cell>
          <cell r="AF3700">
            <v>787.21</v>
          </cell>
          <cell r="AO3700">
            <v>787.21</v>
          </cell>
          <cell r="AQ3700">
            <v>2.33</v>
          </cell>
          <cell r="AT3700">
            <v>70</v>
          </cell>
          <cell r="AU3700">
            <v>10</v>
          </cell>
          <cell r="AV3700">
            <v>1</v>
          </cell>
          <cell r="BA3700">
            <v>1</v>
          </cell>
          <cell r="BZ3700">
            <v>70</v>
          </cell>
          <cell r="CA3700">
            <v>10</v>
          </cell>
          <cell r="CS3700">
            <v>0</v>
          </cell>
          <cell r="DG3700" t="str">
            <v/>
          </cell>
          <cell r="DI3700" t="str">
            <v/>
          </cell>
        </row>
        <row r="3701">
          <cell r="F3701" t="str">
            <v>1.23-2103-41-1/1</v>
          </cell>
          <cell r="G3701" t="str">
            <v>Техническое обслуживание регулирующего клапана (балансировочные)</v>
          </cell>
          <cell r="H3701" t="str">
            <v>шт.</v>
          </cell>
          <cell r="I3701">
            <v>1</v>
          </cell>
          <cell r="Q3701">
            <v>568.67999999999995</v>
          </cell>
          <cell r="R3701">
            <v>371.16</v>
          </cell>
          <cell r="S3701">
            <v>1365.72</v>
          </cell>
          <cell r="U3701">
            <v>4.4399999999999995</v>
          </cell>
          <cell r="X3701">
            <v>956</v>
          </cell>
          <cell r="Y3701">
            <v>136.57</v>
          </cell>
          <cell r="AE3701">
            <v>371.16</v>
          </cell>
          <cell r="AF3701">
            <v>1365.72</v>
          </cell>
          <cell r="AM3701">
            <v>47.39</v>
          </cell>
          <cell r="AN3701">
            <v>30.93</v>
          </cell>
          <cell r="AO3701">
            <v>113.81</v>
          </cell>
          <cell r="AQ3701">
            <v>0.37</v>
          </cell>
          <cell r="AT3701">
            <v>70</v>
          </cell>
          <cell r="AU3701">
            <v>10</v>
          </cell>
          <cell r="AV3701">
            <v>1</v>
          </cell>
          <cell r="BA3701">
            <v>1</v>
          </cell>
          <cell r="BB3701">
            <v>1</v>
          </cell>
          <cell r="BS3701">
            <v>1</v>
          </cell>
          <cell r="BZ3701">
            <v>70</v>
          </cell>
          <cell r="CA3701">
            <v>10</v>
          </cell>
          <cell r="CS3701">
            <v>371.16</v>
          </cell>
          <cell r="DE3701" t="str">
            <v>)*12</v>
          </cell>
          <cell r="DF3701" t="str">
            <v>)*12</v>
          </cell>
          <cell r="DG3701" t="str">
            <v>)*12</v>
          </cell>
          <cell r="DI3701" t="str">
            <v>)*12</v>
          </cell>
        </row>
        <row r="3702">
          <cell r="F3702" t="str">
            <v>1.18-2203-3-3/1</v>
          </cell>
          <cell r="G3702" t="str">
            <v>Техническое обслуживание клапанов воздушных регулирующих с электроприводом диаметром/периметром до 560/1600 мм</v>
          </cell>
          <cell r="H3702" t="str">
            <v>шт.</v>
          </cell>
          <cell r="I3702">
            <v>1</v>
          </cell>
          <cell r="P3702">
            <v>5.28</v>
          </cell>
          <cell r="Q3702">
            <v>284.39999999999998</v>
          </cell>
          <cell r="R3702">
            <v>185.64</v>
          </cell>
          <cell r="S3702">
            <v>2526.96</v>
          </cell>
          <cell r="U3702">
            <v>6.9599999999999991</v>
          </cell>
          <cell r="X3702">
            <v>1768.87</v>
          </cell>
          <cell r="Y3702">
            <v>252.7</v>
          </cell>
          <cell r="AE3702">
            <v>185.64</v>
          </cell>
          <cell r="AF3702">
            <v>2526.96</v>
          </cell>
          <cell r="AL3702">
            <v>0.44</v>
          </cell>
          <cell r="AM3702">
            <v>23.7</v>
          </cell>
          <cell r="AN3702">
            <v>15.47</v>
          </cell>
          <cell r="AO3702">
            <v>210.58</v>
          </cell>
          <cell r="AQ3702">
            <v>0.57999999999999996</v>
          </cell>
          <cell r="AT3702">
            <v>70</v>
          </cell>
          <cell r="AU3702">
            <v>10</v>
          </cell>
          <cell r="AV3702">
            <v>1</v>
          </cell>
          <cell r="AW3702">
            <v>1</v>
          </cell>
          <cell r="BA3702">
            <v>1</v>
          </cell>
          <cell r="BB3702">
            <v>1</v>
          </cell>
          <cell r="BC3702">
            <v>1</v>
          </cell>
          <cell r="BS3702">
            <v>1</v>
          </cell>
          <cell r="BZ3702">
            <v>70</v>
          </cell>
          <cell r="CA3702">
            <v>10</v>
          </cell>
          <cell r="CS3702">
            <v>185.64</v>
          </cell>
          <cell r="DD3702" t="str">
            <v>)*12</v>
          </cell>
          <cell r="DE3702" t="str">
            <v>)*12</v>
          </cell>
          <cell r="DF3702" t="str">
            <v>)*12</v>
          </cell>
          <cell r="DG3702" t="str">
            <v>)*12</v>
          </cell>
          <cell r="DI3702" t="str">
            <v>)*12</v>
          </cell>
        </row>
        <row r="3704">
          <cell r="G3704" t="str">
            <v>Узел обвязки регулирующего клапана и насоса системы П4 П4р</v>
          </cell>
        </row>
        <row r="3734">
          <cell r="G3734" t="str">
            <v>Узел обвязки регулирующего клапана и насоса системы П5</v>
          </cell>
        </row>
        <row r="3738">
          <cell r="F3738" t="str">
            <v>1.24-2503-4-18/1</v>
          </cell>
          <cell r="G3738" t="str">
            <v>Техническое обслуживание циркуляционных насосов систем отопления с тепловыми насосами - ежемесячное</v>
          </cell>
          <cell r="H3738" t="str">
            <v>шт.</v>
          </cell>
          <cell r="I3738">
            <v>1</v>
          </cell>
          <cell r="P3738">
            <v>2.36</v>
          </cell>
          <cell r="Q3738">
            <v>473.92</v>
          </cell>
          <cell r="R3738">
            <v>309.32</v>
          </cell>
          <cell r="S3738">
            <v>644.55999999999995</v>
          </cell>
          <cell r="U3738">
            <v>1.68</v>
          </cell>
          <cell r="X3738">
            <v>451.19</v>
          </cell>
          <cell r="Y3738">
            <v>64.459999999999994</v>
          </cell>
          <cell r="AE3738">
            <v>309.32</v>
          </cell>
          <cell r="AF3738">
            <v>644.55999999999995</v>
          </cell>
          <cell r="AL3738">
            <v>0.59</v>
          </cell>
          <cell r="AM3738">
            <v>118.48</v>
          </cell>
          <cell r="AN3738">
            <v>77.33</v>
          </cell>
          <cell r="AO3738">
            <v>161.13999999999999</v>
          </cell>
          <cell r="AQ3738">
            <v>0.42</v>
          </cell>
          <cell r="AT3738">
            <v>70</v>
          </cell>
          <cell r="AU3738">
            <v>10</v>
          </cell>
          <cell r="AV3738">
            <v>1</v>
          </cell>
          <cell r="AW3738">
            <v>1</v>
          </cell>
          <cell r="BA3738">
            <v>1</v>
          </cell>
          <cell r="BB3738">
            <v>1</v>
          </cell>
          <cell r="BC3738">
            <v>1</v>
          </cell>
          <cell r="BS3738">
            <v>1</v>
          </cell>
          <cell r="BZ3738">
            <v>70</v>
          </cell>
          <cell r="CA3738">
            <v>10</v>
          </cell>
          <cell r="CS3738">
            <v>309.32</v>
          </cell>
          <cell r="DD3738" t="str">
            <v>)*4</v>
          </cell>
          <cell r="DE3738" t="str">
            <v>)*4</v>
          </cell>
          <cell r="DF3738" t="str">
            <v>)*4</v>
          </cell>
          <cell r="DG3738" t="str">
            <v>)*4</v>
          </cell>
          <cell r="DI3738" t="str">
            <v>)*4</v>
          </cell>
        </row>
        <row r="3739">
          <cell r="F3739" t="str">
            <v>1.15-2303-4-2/1</v>
          </cell>
          <cell r="G3739" t="str">
            <v>Прочистка сетчатых фильтров грубой очистки воды диаметром до 50 мм</v>
          </cell>
          <cell r="H3739" t="str">
            <v>10 шт.</v>
          </cell>
          <cell r="I3739">
            <v>0.1</v>
          </cell>
          <cell r="S3739">
            <v>78.72</v>
          </cell>
          <cell r="U3739">
            <v>0.23300000000000001</v>
          </cell>
          <cell r="X3739">
            <v>55.1</v>
          </cell>
          <cell r="Y3739">
            <v>7.87</v>
          </cell>
          <cell r="AE3739">
            <v>0</v>
          </cell>
          <cell r="AF3739">
            <v>787.21</v>
          </cell>
          <cell r="AO3739">
            <v>787.21</v>
          </cell>
          <cell r="AQ3739">
            <v>2.33</v>
          </cell>
          <cell r="AT3739">
            <v>70</v>
          </cell>
          <cell r="AU3739">
            <v>10</v>
          </cell>
          <cell r="AV3739">
            <v>1</v>
          </cell>
          <cell r="BA3739">
            <v>1</v>
          </cell>
          <cell r="BZ3739">
            <v>70</v>
          </cell>
          <cell r="CA3739">
            <v>10</v>
          </cell>
          <cell r="CS3739">
            <v>0</v>
          </cell>
          <cell r="DG3739" t="str">
            <v/>
          </cell>
          <cell r="DI3739" t="str">
            <v/>
          </cell>
        </row>
        <row r="3740">
          <cell r="F3740" t="str">
            <v>1.23-2103-41-1/1</v>
          </cell>
          <cell r="G3740" t="str">
            <v>Техническое обслуживание регулирующего клапана (балансировочные)</v>
          </cell>
          <cell r="H3740" t="str">
            <v>шт.</v>
          </cell>
          <cell r="I3740">
            <v>1</v>
          </cell>
          <cell r="Q3740">
            <v>568.67999999999995</v>
          </cell>
          <cell r="R3740">
            <v>371.16</v>
          </cell>
          <cell r="S3740">
            <v>1365.72</v>
          </cell>
          <cell r="U3740">
            <v>4.4399999999999995</v>
          </cell>
          <cell r="X3740">
            <v>956</v>
          </cell>
          <cell r="Y3740">
            <v>136.57</v>
          </cell>
          <cell r="AE3740">
            <v>371.16</v>
          </cell>
          <cell r="AF3740">
            <v>1365.72</v>
          </cell>
          <cell r="AM3740">
            <v>47.39</v>
          </cell>
          <cell r="AN3740">
            <v>30.93</v>
          </cell>
          <cell r="AO3740">
            <v>113.81</v>
          </cell>
          <cell r="AQ3740">
            <v>0.37</v>
          </cell>
          <cell r="AT3740">
            <v>70</v>
          </cell>
          <cell r="AU3740">
            <v>10</v>
          </cell>
          <cell r="AV3740">
            <v>1</v>
          </cell>
          <cell r="BA3740">
            <v>1</v>
          </cell>
          <cell r="BB3740">
            <v>1</v>
          </cell>
          <cell r="BS3740">
            <v>1</v>
          </cell>
          <cell r="BZ3740">
            <v>70</v>
          </cell>
          <cell r="CA3740">
            <v>10</v>
          </cell>
          <cell r="CS3740">
            <v>371.16</v>
          </cell>
          <cell r="DE3740" t="str">
            <v>)*12</v>
          </cell>
          <cell r="DF3740" t="str">
            <v>)*12</v>
          </cell>
          <cell r="DG3740" t="str">
            <v>)*12</v>
          </cell>
          <cell r="DI3740" t="str">
            <v>)*12</v>
          </cell>
        </row>
        <row r="3741">
          <cell r="F3741" t="str">
            <v>1.18-2203-3-3/1</v>
          </cell>
          <cell r="G3741" t="str">
            <v>Техническое обслуживание клапанов воздушных регулирующих с электроприводом диаметром/периметром до 560/1600 мм</v>
          </cell>
          <cell r="H3741" t="str">
            <v>шт.</v>
          </cell>
          <cell r="I3741">
            <v>1</v>
          </cell>
          <cell r="P3741">
            <v>5.28</v>
          </cell>
          <cell r="Q3741">
            <v>284.39999999999998</v>
          </cell>
          <cell r="R3741">
            <v>185.64</v>
          </cell>
          <cell r="S3741">
            <v>2526.96</v>
          </cell>
          <cell r="U3741">
            <v>6.9599999999999991</v>
          </cell>
          <cell r="X3741">
            <v>1768.87</v>
          </cell>
          <cell r="Y3741">
            <v>252.7</v>
          </cell>
          <cell r="AE3741">
            <v>185.64</v>
          </cell>
          <cell r="AF3741">
            <v>2526.96</v>
          </cell>
          <cell r="AL3741">
            <v>0.44</v>
          </cell>
          <cell r="AM3741">
            <v>23.7</v>
          </cell>
          <cell r="AN3741">
            <v>15.47</v>
          </cell>
          <cell r="AO3741">
            <v>210.58</v>
          </cell>
          <cell r="AQ3741">
            <v>0.57999999999999996</v>
          </cell>
          <cell r="AT3741">
            <v>70</v>
          </cell>
          <cell r="AU3741">
            <v>10</v>
          </cell>
          <cell r="AV3741">
            <v>1</v>
          </cell>
          <cell r="AW3741">
            <v>1</v>
          </cell>
          <cell r="BA3741">
            <v>1</v>
          </cell>
          <cell r="BB3741">
            <v>1</v>
          </cell>
          <cell r="BC3741">
            <v>1</v>
          </cell>
          <cell r="BS3741">
            <v>1</v>
          </cell>
          <cell r="BZ3741">
            <v>70</v>
          </cell>
          <cell r="CA3741">
            <v>10</v>
          </cell>
          <cell r="CS3741">
            <v>185.64</v>
          </cell>
          <cell r="DD3741" t="str">
            <v>)*12</v>
          </cell>
          <cell r="DE3741" t="str">
            <v>)*12</v>
          </cell>
          <cell r="DF3741" t="str">
            <v>)*12</v>
          </cell>
          <cell r="DG3741" t="str">
            <v>)*12</v>
          </cell>
          <cell r="DI3741" t="str">
            <v>)*12</v>
          </cell>
        </row>
        <row r="3743">
          <cell r="G3743" t="str">
            <v>Узел обвязки регулирующего клапана и насоса системы П5</v>
          </cell>
        </row>
        <row r="3773">
          <cell r="G3773" t="str">
            <v>Воздухоотводчики</v>
          </cell>
        </row>
        <row r="3777">
          <cell r="F3777" t="str">
            <v>1.17-2103-17-1/1</v>
          </cell>
          <cell r="G3777" t="str">
            <v>Техническое обслуживание автоматического воздухоотводчика</v>
          </cell>
          <cell r="H3777" t="str">
            <v>10 шт.</v>
          </cell>
          <cell r="I3777">
            <v>1</v>
          </cell>
          <cell r="P3777">
            <v>2.36</v>
          </cell>
          <cell r="S3777">
            <v>2054.1999999999998</v>
          </cell>
          <cell r="U3777">
            <v>6.08</v>
          </cell>
          <cell r="X3777">
            <v>1437.94</v>
          </cell>
          <cell r="Y3777">
            <v>205.42</v>
          </cell>
          <cell r="AE3777">
            <v>0</v>
          </cell>
          <cell r="AF3777">
            <v>2054.1999999999998</v>
          </cell>
          <cell r="AL3777">
            <v>0.59</v>
          </cell>
          <cell r="AO3777">
            <v>513.54999999999995</v>
          </cell>
          <cell r="AQ3777">
            <v>1.52</v>
          </cell>
          <cell r="AT3777">
            <v>70</v>
          </cell>
          <cell r="AU3777">
            <v>10</v>
          </cell>
          <cell r="AV3777">
            <v>1</v>
          </cell>
          <cell r="AW3777">
            <v>1</v>
          </cell>
          <cell r="BA3777">
            <v>1</v>
          </cell>
          <cell r="BC3777">
            <v>1</v>
          </cell>
          <cell r="BZ3777">
            <v>70</v>
          </cell>
          <cell r="CA3777">
            <v>10</v>
          </cell>
          <cell r="CS3777">
            <v>0</v>
          </cell>
          <cell r="DD3777" t="str">
            <v>)*4</v>
          </cell>
          <cell r="DG3777" t="str">
            <v>)*4</v>
          </cell>
          <cell r="DI3777" t="str">
            <v>)*4</v>
          </cell>
        </row>
        <row r="3779">
          <cell r="G3779" t="str">
            <v>Воздухоотводчики</v>
          </cell>
        </row>
        <row r="3809">
          <cell r="G3809" t="str">
            <v>Манометры, термометры</v>
          </cell>
        </row>
        <row r="3813">
          <cell r="F3813" t="str">
            <v>1.23-2103-43-1/1</v>
          </cell>
          <cell r="G3813" t="str">
            <v>Техническое обслуживание манометра</v>
          </cell>
          <cell r="H3813" t="str">
            <v>10 шт.</v>
          </cell>
          <cell r="I3813">
            <v>2.5</v>
          </cell>
          <cell r="Q3813">
            <v>474</v>
          </cell>
          <cell r="R3813">
            <v>309.3</v>
          </cell>
          <cell r="S3813">
            <v>922.8</v>
          </cell>
          <cell r="U3813">
            <v>3.0000000000000004</v>
          </cell>
          <cell r="X3813">
            <v>645.96</v>
          </cell>
          <cell r="Y3813">
            <v>92.28</v>
          </cell>
          <cell r="AE3813">
            <v>123.72</v>
          </cell>
          <cell r="AF3813">
            <v>369.12</v>
          </cell>
          <cell r="AM3813">
            <v>15.8</v>
          </cell>
          <cell r="AN3813">
            <v>10.31</v>
          </cell>
          <cell r="AO3813">
            <v>30.76</v>
          </cell>
          <cell r="AQ3813">
            <v>0.1</v>
          </cell>
          <cell r="AT3813">
            <v>70</v>
          </cell>
          <cell r="AU3813">
            <v>10</v>
          </cell>
          <cell r="AV3813">
            <v>1</v>
          </cell>
          <cell r="BA3813">
            <v>1</v>
          </cell>
          <cell r="BB3813">
            <v>1</v>
          </cell>
          <cell r="BS3813">
            <v>1</v>
          </cell>
          <cell r="BZ3813">
            <v>70</v>
          </cell>
          <cell r="CA3813">
            <v>10</v>
          </cell>
          <cell r="CS3813">
            <v>123.72</v>
          </cell>
          <cell r="DE3813" t="str">
            <v>)*12</v>
          </cell>
          <cell r="DF3813" t="str">
            <v>)*12</v>
          </cell>
          <cell r="DG3813" t="str">
            <v>)*12</v>
          </cell>
          <cell r="DI3813" t="str">
            <v>)*12</v>
          </cell>
        </row>
        <row r="3814">
          <cell r="F3814" t="str">
            <v>1.23-2103-42-1/1</v>
          </cell>
          <cell r="G3814" t="str">
            <v>Техническое обслуживание термометра</v>
          </cell>
          <cell r="H3814" t="str">
            <v>10 шт.</v>
          </cell>
          <cell r="I3814">
            <v>2</v>
          </cell>
          <cell r="Q3814">
            <v>379.2</v>
          </cell>
          <cell r="R3814">
            <v>247.44</v>
          </cell>
          <cell r="S3814">
            <v>738.24</v>
          </cell>
          <cell r="U3814">
            <v>2.4000000000000004</v>
          </cell>
          <cell r="X3814">
            <v>516.77</v>
          </cell>
          <cell r="Y3814">
            <v>73.819999999999993</v>
          </cell>
          <cell r="AE3814">
            <v>123.72</v>
          </cell>
          <cell r="AF3814">
            <v>369.12</v>
          </cell>
          <cell r="AM3814">
            <v>15.8</v>
          </cell>
          <cell r="AN3814">
            <v>10.31</v>
          </cell>
          <cell r="AO3814">
            <v>30.76</v>
          </cell>
          <cell r="AQ3814">
            <v>0.1</v>
          </cell>
          <cell r="AT3814">
            <v>70</v>
          </cell>
          <cell r="AU3814">
            <v>10</v>
          </cell>
          <cell r="AV3814">
            <v>1</v>
          </cell>
          <cell r="BA3814">
            <v>1</v>
          </cell>
          <cell r="BB3814">
            <v>1</v>
          </cell>
          <cell r="BS3814">
            <v>1</v>
          </cell>
          <cell r="BZ3814">
            <v>70</v>
          </cell>
          <cell r="CA3814">
            <v>10</v>
          </cell>
          <cell r="CS3814">
            <v>123.72</v>
          </cell>
          <cell r="DE3814" t="str">
            <v>)*12</v>
          </cell>
          <cell r="DF3814" t="str">
            <v>)*12</v>
          </cell>
          <cell r="DG3814" t="str">
            <v>)*12</v>
          </cell>
          <cell r="DI3814" t="str">
            <v>)*12</v>
          </cell>
        </row>
        <row r="3815">
          <cell r="F3815" t="str">
            <v>1.17-2103-16-1/1</v>
          </cell>
          <cell r="G3815" t="str">
            <v>Техническое обслуживание крана трехходового шарового под манометр</v>
          </cell>
          <cell r="H3815" t="str">
            <v>10 шт.</v>
          </cell>
          <cell r="I3815">
            <v>3.5</v>
          </cell>
          <cell r="P3815">
            <v>12.18</v>
          </cell>
          <cell r="S3815">
            <v>12770.94</v>
          </cell>
          <cell r="U3815">
            <v>37.800000000000004</v>
          </cell>
          <cell r="X3815">
            <v>8939.66</v>
          </cell>
          <cell r="Y3815">
            <v>1277.0899999999999</v>
          </cell>
          <cell r="AE3815">
            <v>0</v>
          </cell>
          <cell r="AF3815">
            <v>3648.84</v>
          </cell>
          <cell r="AL3815">
            <v>0.28999999999999998</v>
          </cell>
          <cell r="AO3815">
            <v>304.07</v>
          </cell>
          <cell r="AQ3815">
            <v>0.9</v>
          </cell>
          <cell r="AT3815">
            <v>70</v>
          </cell>
          <cell r="AU3815">
            <v>10</v>
          </cell>
          <cell r="AV3815">
            <v>1</v>
          </cell>
          <cell r="AW3815">
            <v>1</v>
          </cell>
          <cell r="BA3815">
            <v>1</v>
          </cell>
          <cell r="BC3815">
            <v>1</v>
          </cell>
          <cell r="BZ3815">
            <v>70</v>
          </cell>
          <cell r="CA3815">
            <v>10</v>
          </cell>
          <cell r="CS3815">
            <v>0</v>
          </cell>
          <cell r="DD3815" t="str">
            <v>)*12</v>
          </cell>
          <cell r="DG3815" t="str">
            <v>)*12</v>
          </cell>
          <cell r="DI3815" t="str">
            <v>)*12</v>
          </cell>
        </row>
        <row r="3817">
          <cell r="G3817" t="str">
            <v>Манометры, термометры</v>
          </cell>
        </row>
        <row r="3847">
          <cell r="G3847" t="str">
            <v>Приточно-вытяжная установка</v>
          </cell>
        </row>
        <row r="3851">
          <cell r="F3851" t="str">
            <v>1.18-2403-20-4/1</v>
          </cell>
          <cell r="G3851" t="str">
            <v>Техническое обслуживание вытяжных установок производительностью до 20000 м3/ч - ежеквартальное</v>
          </cell>
          <cell r="H3851" t="str">
            <v>установка</v>
          </cell>
          <cell r="I3851">
            <v>1</v>
          </cell>
          <cell r="P3851">
            <v>0.48</v>
          </cell>
          <cell r="S3851">
            <v>4037.4</v>
          </cell>
          <cell r="U3851">
            <v>11.12</v>
          </cell>
          <cell r="X3851">
            <v>2826.18</v>
          </cell>
          <cell r="Y3851">
            <v>403.74</v>
          </cell>
          <cell r="AE3851">
            <v>0</v>
          </cell>
          <cell r="AF3851">
            <v>4037.4</v>
          </cell>
          <cell r="AL3851">
            <v>0.12</v>
          </cell>
          <cell r="AO3851">
            <v>1009.35</v>
          </cell>
          <cell r="AQ3851">
            <v>2.78</v>
          </cell>
          <cell r="AT3851">
            <v>70</v>
          </cell>
          <cell r="AU3851">
            <v>10</v>
          </cell>
          <cell r="AV3851">
            <v>1</v>
          </cell>
          <cell r="AW3851">
            <v>1</v>
          </cell>
          <cell r="BA3851">
            <v>1</v>
          </cell>
          <cell r="BC3851">
            <v>1</v>
          </cell>
          <cell r="BZ3851">
            <v>70</v>
          </cell>
          <cell r="CA3851">
            <v>10</v>
          </cell>
          <cell r="CS3851">
            <v>0</v>
          </cell>
          <cell r="DD3851" t="str">
            <v>)*4</v>
          </cell>
          <cell r="DG3851" t="str">
            <v>)*4</v>
          </cell>
          <cell r="DI3851" t="str">
            <v>)*4</v>
          </cell>
        </row>
        <row r="3852">
          <cell r="F3852" t="str">
            <v>1.18-2403-21-6/1</v>
          </cell>
          <cell r="G3852" t="str">
            <v>Техническое обслуживание приточных установок производительностью до 20000 м3/ч - ежеквартальное</v>
          </cell>
          <cell r="H3852" t="str">
            <v>установка</v>
          </cell>
          <cell r="I3852">
            <v>1</v>
          </cell>
          <cell r="P3852">
            <v>119.52</v>
          </cell>
          <cell r="Q3852">
            <v>18.239999999999998</v>
          </cell>
          <cell r="R3852">
            <v>0.08</v>
          </cell>
          <cell r="S3852">
            <v>7319.6</v>
          </cell>
          <cell r="U3852">
            <v>20.16</v>
          </cell>
          <cell r="X3852">
            <v>5123.72</v>
          </cell>
          <cell r="Y3852">
            <v>731.96</v>
          </cell>
          <cell r="AE3852">
            <v>0.08</v>
          </cell>
          <cell r="AF3852">
            <v>7319.6</v>
          </cell>
          <cell r="AL3852">
            <v>29.88</v>
          </cell>
          <cell r="AM3852">
            <v>4.5599999999999996</v>
          </cell>
          <cell r="AN3852">
            <v>0.02</v>
          </cell>
          <cell r="AO3852">
            <v>1829.9</v>
          </cell>
          <cell r="AQ3852">
            <v>5.04</v>
          </cell>
          <cell r="AT3852">
            <v>70</v>
          </cell>
          <cell r="AU3852">
            <v>10</v>
          </cell>
          <cell r="AV3852">
            <v>1</v>
          </cell>
          <cell r="AW3852">
            <v>1</v>
          </cell>
          <cell r="BA3852">
            <v>1</v>
          </cell>
          <cell r="BB3852">
            <v>1</v>
          </cell>
          <cell r="BC3852">
            <v>1</v>
          </cell>
          <cell r="BS3852">
            <v>1</v>
          </cell>
          <cell r="BZ3852">
            <v>70</v>
          </cell>
          <cell r="CA3852">
            <v>10</v>
          </cell>
          <cell r="CS3852">
            <v>0.08</v>
          </cell>
          <cell r="DD3852" t="str">
            <v>)*4</v>
          </cell>
          <cell r="DE3852" t="str">
            <v>)*4</v>
          </cell>
          <cell r="DF3852" t="str">
            <v>)*4</v>
          </cell>
          <cell r="DG3852" t="str">
            <v>)*4</v>
          </cell>
          <cell r="DI3852" t="str">
            <v>)*4</v>
          </cell>
        </row>
        <row r="3853">
          <cell r="F3853" t="str">
            <v>1.18-2403-15-2/1</v>
          </cell>
          <cell r="G3853" t="str">
            <v>Очистка и дезинфекция приточных установок производительностью свыше 5000 м3/ч до 20000 м3/ч</v>
          </cell>
          <cell r="H3853" t="str">
            <v>установка</v>
          </cell>
          <cell r="I3853">
            <v>1</v>
          </cell>
          <cell r="P3853">
            <v>62.16</v>
          </cell>
          <cell r="Q3853">
            <v>11866.28</v>
          </cell>
          <cell r="R3853">
            <v>7371.24</v>
          </cell>
          <cell r="S3853">
            <v>16772.599999999999</v>
          </cell>
          <cell r="U3853">
            <v>55.08</v>
          </cell>
          <cell r="X3853">
            <v>11740.82</v>
          </cell>
          <cell r="Y3853">
            <v>1677.26</v>
          </cell>
          <cell r="AE3853">
            <v>7371.24</v>
          </cell>
          <cell r="AF3853">
            <v>16772.599999999999</v>
          </cell>
          <cell r="AL3853">
            <v>15.54</v>
          </cell>
          <cell r="AM3853">
            <v>2966.57</v>
          </cell>
          <cell r="AN3853">
            <v>1842.81</v>
          </cell>
          <cell r="AO3853">
            <v>4193.1499999999996</v>
          </cell>
          <cell r="AQ3853">
            <v>13.77</v>
          </cell>
          <cell r="AT3853">
            <v>70</v>
          </cell>
          <cell r="AU3853">
            <v>10</v>
          </cell>
          <cell r="AV3853">
            <v>1</v>
          </cell>
          <cell r="AW3853">
            <v>1</v>
          </cell>
          <cell r="BA3853">
            <v>1</v>
          </cell>
          <cell r="BB3853">
            <v>1</v>
          </cell>
          <cell r="BC3853">
            <v>1</v>
          </cell>
          <cell r="BS3853">
            <v>1</v>
          </cell>
          <cell r="BZ3853">
            <v>70</v>
          </cell>
          <cell r="CA3853">
            <v>10</v>
          </cell>
          <cell r="CS3853">
            <v>7371.24</v>
          </cell>
          <cell r="DD3853" t="str">
            <v>)*4</v>
          </cell>
          <cell r="DE3853" t="str">
            <v>)*4</v>
          </cell>
          <cell r="DF3853" t="str">
            <v>)*4</v>
          </cell>
          <cell r="DG3853" t="str">
            <v>)*4</v>
          </cell>
          <cell r="DI3853" t="str">
            <v>)*4</v>
          </cell>
        </row>
        <row r="3855">
          <cell r="G3855" t="str">
            <v>Приточно-вытяжная установка</v>
          </cell>
        </row>
        <row r="3885">
          <cell r="G3885" t="str">
            <v>Приточная установка</v>
          </cell>
        </row>
        <row r="3889">
          <cell r="F3889" t="str">
            <v>1.18-2403-21-4/1</v>
          </cell>
          <cell r="G3889" t="str">
            <v>Техническое обслуживание приточных установок производительностью до 5000 м3/ч - ежеквартальное</v>
          </cell>
          <cell r="H3889" t="str">
            <v>установка</v>
          </cell>
          <cell r="I3889">
            <v>1</v>
          </cell>
          <cell r="P3889">
            <v>37.479999999999997</v>
          </cell>
          <cell r="Q3889">
            <v>6.08</v>
          </cell>
          <cell r="R3889">
            <v>0.04</v>
          </cell>
          <cell r="S3889">
            <v>4560.24</v>
          </cell>
          <cell r="U3889">
            <v>12.56</v>
          </cell>
          <cell r="X3889">
            <v>3192.17</v>
          </cell>
          <cell r="Y3889">
            <v>456.02</v>
          </cell>
          <cell r="AE3889">
            <v>0.04</v>
          </cell>
          <cell r="AF3889">
            <v>4560.24</v>
          </cell>
          <cell r="AL3889">
            <v>9.3699999999999992</v>
          </cell>
          <cell r="AM3889">
            <v>1.52</v>
          </cell>
          <cell r="AN3889">
            <v>0.01</v>
          </cell>
          <cell r="AO3889">
            <v>1140.06</v>
          </cell>
          <cell r="AQ3889">
            <v>3.14</v>
          </cell>
          <cell r="AT3889">
            <v>70</v>
          </cell>
          <cell r="AU3889">
            <v>10</v>
          </cell>
          <cell r="AV3889">
            <v>1</v>
          </cell>
          <cell r="AW3889">
            <v>1</v>
          </cell>
          <cell r="BA3889">
            <v>1</v>
          </cell>
          <cell r="BB3889">
            <v>1</v>
          </cell>
          <cell r="BC3889">
            <v>1</v>
          </cell>
          <cell r="BS3889">
            <v>1</v>
          </cell>
          <cell r="BZ3889">
            <v>70</v>
          </cell>
          <cell r="CA3889">
            <v>10</v>
          </cell>
          <cell r="CS3889">
            <v>0.04</v>
          </cell>
          <cell r="DD3889" t="str">
            <v>)*4</v>
          </cell>
          <cell r="DE3889" t="str">
            <v>)*4</v>
          </cell>
          <cell r="DF3889" t="str">
            <v>)*4</v>
          </cell>
          <cell r="DG3889" t="str">
            <v>)*4</v>
          </cell>
          <cell r="DI3889" t="str">
            <v>)*4</v>
          </cell>
        </row>
        <row r="3890">
          <cell r="F3890" t="str">
            <v>1.18-2403-15-1/1</v>
          </cell>
          <cell r="G3890" t="str">
            <v>Очистка и дезинфекция приточных установок производительностью до 5000 м3/ч</v>
          </cell>
          <cell r="H3890" t="str">
            <v>установка</v>
          </cell>
          <cell r="I3890">
            <v>1</v>
          </cell>
          <cell r="P3890">
            <v>58.64</v>
          </cell>
          <cell r="Q3890">
            <v>9021.76</v>
          </cell>
          <cell r="R3890">
            <v>5623.8</v>
          </cell>
          <cell r="S3890">
            <v>12845.92</v>
          </cell>
          <cell r="U3890">
            <v>42.2</v>
          </cell>
          <cell r="X3890">
            <v>8992.14</v>
          </cell>
          <cell r="Y3890">
            <v>1284.5899999999999</v>
          </cell>
          <cell r="AE3890">
            <v>5623.8</v>
          </cell>
          <cell r="AF3890">
            <v>12845.92</v>
          </cell>
          <cell r="AL3890">
            <v>14.66</v>
          </cell>
          <cell r="AM3890">
            <v>2255.44</v>
          </cell>
          <cell r="AN3890">
            <v>1405.95</v>
          </cell>
          <cell r="AO3890">
            <v>3211.48</v>
          </cell>
          <cell r="AQ3890">
            <v>10.55</v>
          </cell>
          <cell r="AT3890">
            <v>70</v>
          </cell>
          <cell r="AU3890">
            <v>10</v>
          </cell>
          <cell r="AV3890">
            <v>1</v>
          </cell>
          <cell r="AW3890">
            <v>1</v>
          </cell>
          <cell r="BA3890">
            <v>1</v>
          </cell>
          <cell r="BB3890">
            <v>1</v>
          </cell>
          <cell r="BC3890">
            <v>1</v>
          </cell>
          <cell r="BS3890">
            <v>1</v>
          </cell>
          <cell r="BZ3890">
            <v>70</v>
          </cell>
          <cell r="CA3890">
            <v>10</v>
          </cell>
          <cell r="CS3890">
            <v>5623.8</v>
          </cell>
          <cell r="DD3890" t="str">
            <v>)*4</v>
          </cell>
          <cell r="DE3890" t="str">
            <v>)*4</v>
          </cell>
          <cell r="DF3890" t="str">
            <v>)*4</v>
          </cell>
          <cell r="DG3890" t="str">
            <v>)*4</v>
          </cell>
          <cell r="DI3890" t="str">
            <v>)*4</v>
          </cell>
        </row>
        <row r="3892">
          <cell r="G3892" t="str">
            <v>Приточная установка</v>
          </cell>
        </row>
        <row r="3922">
          <cell r="G3922" t="str">
            <v>Приточная установка для П4, П4р</v>
          </cell>
        </row>
        <row r="3926">
          <cell r="F3926" t="str">
            <v>1.18-2403-21-4/1</v>
          </cell>
          <cell r="G3926" t="str">
            <v>Техническое обслуживание приточных установок производительностью до 5000 м3/ч - ежеквартальное</v>
          </cell>
          <cell r="H3926" t="str">
            <v>установка</v>
          </cell>
          <cell r="I3926">
            <v>1</v>
          </cell>
          <cell r="P3926">
            <v>37.479999999999997</v>
          </cell>
          <cell r="Q3926">
            <v>6.08</v>
          </cell>
          <cell r="R3926">
            <v>0.04</v>
          </cell>
          <cell r="S3926">
            <v>4560.24</v>
          </cell>
          <cell r="U3926">
            <v>12.56</v>
          </cell>
          <cell r="X3926">
            <v>3192.17</v>
          </cell>
          <cell r="Y3926">
            <v>456.02</v>
          </cell>
          <cell r="AE3926">
            <v>0.04</v>
          </cell>
          <cell r="AF3926">
            <v>4560.24</v>
          </cell>
          <cell r="AL3926">
            <v>9.3699999999999992</v>
          </cell>
          <cell r="AM3926">
            <v>1.52</v>
          </cell>
          <cell r="AN3926">
            <v>0.01</v>
          </cell>
          <cell r="AO3926">
            <v>1140.06</v>
          </cell>
          <cell r="AQ3926">
            <v>3.14</v>
          </cell>
          <cell r="AT3926">
            <v>70</v>
          </cell>
          <cell r="AU3926">
            <v>10</v>
          </cell>
          <cell r="AV3926">
            <v>1</v>
          </cell>
          <cell r="AW3926">
            <v>1</v>
          </cell>
          <cell r="BA3926">
            <v>1</v>
          </cell>
          <cell r="BB3926">
            <v>1</v>
          </cell>
          <cell r="BC3926">
            <v>1</v>
          </cell>
          <cell r="BS3926">
            <v>1</v>
          </cell>
          <cell r="BZ3926">
            <v>70</v>
          </cell>
          <cell r="CA3926">
            <v>10</v>
          </cell>
          <cell r="CS3926">
            <v>0.04</v>
          </cell>
          <cell r="DD3926" t="str">
            <v>)*4</v>
          </cell>
          <cell r="DE3926" t="str">
            <v>)*4</v>
          </cell>
          <cell r="DF3926" t="str">
            <v>)*4</v>
          </cell>
          <cell r="DG3926" t="str">
            <v>)*4</v>
          </cell>
          <cell r="DI3926" t="str">
            <v>)*4</v>
          </cell>
        </row>
        <row r="3927">
          <cell r="F3927" t="str">
            <v>1.18-2403-15-1/1</v>
          </cell>
          <cell r="G3927" t="str">
            <v>Очистка и дезинфекция приточных установок производительностью до 5000 м3/ч</v>
          </cell>
          <cell r="H3927" t="str">
            <v>установка</v>
          </cell>
          <cell r="I3927">
            <v>1</v>
          </cell>
          <cell r="P3927">
            <v>58.64</v>
          </cell>
          <cell r="Q3927">
            <v>9021.76</v>
          </cell>
          <cell r="R3927">
            <v>5623.8</v>
          </cell>
          <cell r="S3927">
            <v>12845.92</v>
          </cell>
          <cell r="U3927">
            <v>42.2</v>
          </cell>
          <cell r="X3927">
            <v>8992.14</v>
          </cell>
          <cell r="Y3927">
            <v>1284.5899999999999</v>
          </cell>
          <cell r="AE3927">
            <v>5623.8</v>
          </cell>
          <cell r="AF3927">
            <v>12845.92</v>
          </cell>
          <cell r="AL3927">
            <v>14.66</v>
          </cell>
          <cell r="AM3927">
            <v>2255.44</v>
          </cell>
          <cell r="AN3927">
            <v>1405.95</v>
          </cell>
          <cell r="AO3927">
            <v>3211.48</v>
          </cell>
          <cell r="AQ3927">
            <v>10.55</v>
          </cell>
          <cell r="AT3927">
            <v>70</v>
          </cell>
          <cell r="AU3927">
            <v>10</v>
          </cell>
          <cell r="AV3927">
            <v>1</v>
          </cell>
          <cell r="AW3927">
            <v>1</v>
          </cell>
          <cell r="BA3927">
            <v>1</v>
          </cell>
          <cell r="BB3927">
            <v>1</v>
          </cell>
          <cell r="BC3927">
            <v>1</v>
          </cell>
          <cell r="BS3927">
            <v>1</v>
          </cell>
          <cell r="BZ3927">
            <v>70</v>
          </cell>
          <cell r="CA3927">
            <v>10</v>
          </cell>
          <cell r="CS3927">
            <v>5623.8</v>
          </cell>
          <cell r="DD3927" t="str">
            <v>)*4</v>
          </cell>
          <cell r="DE3927" t="str">
            <v>)*4</v>
          </cell>
          <cell r="DF3927" t="str">
            <v>)*4</v>
          </cell>
          <cell r="DG3927" t="str">
            <v>)*4</v>
          </cell>
          <cell r="DI3927" t="str">
            <v>)*4</v>
          </cell>
        </row>
        <row r="3929">
          <cell r="G3929" t="str">
            <v>Приточная установка для П4, П4р</v>
          </cell>
        </row>
        <row r="3959">
          <cell r="G3959" t="str">
            <v>Приточная установка</v>
          </cell>
        </row>
        <row r="3963">
          <cell r="F3963" t="str">
            <v>1.18-2403-21-4/1</v>
          </cell>
          <cell r="G3963" t="str">
            <v>Техническое обслуживание приточных установок производительностью до 5000 м3/ч - ежеквартальное</v>
          </cell>
          <cell r="H3963" t="str">
            <v>установка</v>
          </cell>
          <cell r="I3963">
            <v>1</v>
          </cell>
          <cell r="P3963">
            <v>37.479999999999997</v>
          </cell>
          <cell r="Q3963">
            <v>6.08</v>
          </cell>
          <cell r="R3963">
            <v>0.04</v>
          </cell>
          <cell r="S3963">
            <v>4560.24</v>
          </cell>
          <cell r="U3963">
            <v>12.56</v>
          </cell>
          <cell r="X3963">
            <v>3192.17</v>
          </cell>
          <cell r="Y3963">
            <v>456.02</v>
          </cell>
          <cell r="AE3963">
            <v>0.04</v>
          </cell>
          <cell r="AF3963">
            <v>4560.24</v>
          </cell>
          <cell r="AL3963">
            <v>9.3699999999999992</v>
          </cell>
          <cell r="AM3963">
            <v>1.52</v>
          </cell>
          <cell r="AN3963">
            <v>0.01</v>
          </cell>
          <cell r="AO3963">
            <v>1140.06</v>
          </cell>
          <cell r="AQ3963">
            <v>3.14</v>
          </cell>
          <cell r="AT3963">
            <v>70</v>
          </cell>
          <cell r="AU3963">
            <v>10</v>
          </cell>
          <cell r="AV3963">
            <v>1</v>
          </cell>
          <cell r="AW3963">
            <v>1</v>
          </cell>
          <cell r="BA3963">
            <v>1</v>
          </cell>
          <cell r="BB3963">
            <v>1</v>
          </cell>
          <cell r="BC3963">
            <v>1</v>
          </cell>
          <cell r="BS3963">
            <v>1</v>
          </cell>
          <cell r="BZ3963">
            <v>70</v>
          </cell>
          <cell r="CA3963">
            <v>10</v>
          </cell>
          <cell r="CS3963">
            <v>0.04</v>
          </cell>
          <cell r="DD3963" t="str">
            <v>)*4</v>
          </cell>
          <cell r="DE3963" t="str">
            <v>)*4</v>
          </cell>
          <cell r="DF3963" t="str">
            <v>)*4</v>
          </cell>
          <cell r="DG3963" t="str">
            <v>)*4</v>
          </cell>
          <cell r="DI3963" t="str">
            <v>)*4</v>
          </cell>
        </row>
        <row r="3964">
          <cell r="F3964" t="str">
            <v>1.18-2403-15-1/1</v>
          </cell>
          <cell r="G3964" t="str">
            <v>Очистка и дезинфекция приточных установок производительностью до 5000 м3/ч</v>
          </cell>
          <cell r="H3964" t="str">
            <v>установка</v>
          </cell>
          <cell r="I3964">
            <v>1</v>
          </cell>
          <cell r="P3964">
            <v>58.64</v>
          </cell>
          <cell r="Q3964">
            <v>9021.76</v>
          </cell>
          <cell r="R3964">
            <v>5623.8</v>
          </cell>
          <cell r="S3964">
            <v>12845.92</v>
          </cell>
          <cell r="U3964">
            <v>42.2</v>
          </cell>
          <cell r="X3964">
            <v>8992.14</v>
          </cell>
          <cell r="Y3964">
            <v>1284.5899999999999</v>
          </cell>
          <cell r="AE3964">
            <v>5623.8</v>
          </cell>
          <cell r="AF3964">
            <v>12845.92</v>
          </cell>
          <cell r="AL3964">
            <v>14.66</v>
          </cell>
          <cell r="AM3964">
            <v>2255.44</v>
          </cell>
          <cell r="AN3964">
            <v>1405.95</v>
          </cell>
          <cell r="AO3964">
            <v>3211.48</v>
          </cell>
          <cell r="AQ3964">
            <v>10.55</v>
          </cell>
          <cell r="AT3964">
            <v>70</v>
          </cell>
          <cell r="AU3964">
            <v>10</v>
          </cell>
          <cell r="AV3964">
            <v>1</v>
          </cell>
          <cell r="AW3964">
            <v>1</v>
          </cell>
          <cell r="BA3964">
            <v>1</v>
          </cell>
          <cell r="BB3964">
            <v>1</v>
          </cell>
          <cell r="BC3964">
            <v>1</v>
          </cell>
          <cell r="BS3964">
            <v>1</v>
          </cell>
          <cell r="BZ3964">
            <v>70</v>
          </cell>
          <cell r="CA3964">
            <v>10</v>
          </cell>
          <cell r="CS3964">
            <v>5623.8</v>
          </cell>
          <cell r="DD3964" t="str">
            <v>)*4</v>
          </cell>
          <cell r="DE3964" t="str">
            <v>)*4</v>
          </cell>
          <cell r="DF3964" t="str">
            <v>)*4</v>
          </cell>
          <cell r="DG3964" t="str">
            <v>)*4</v>
          </cell>
          <cell r="DI3964" t="str">
            <v>)*4</v>
          </cell>
        </row>
        <row r="3966">
          <cell r="G3966" t="str">
            <v>Приточная установка</v>
          </cell>
        </row>
        <row r="3996">
          <cell r="G3996" t="str">
            <v>Приточно-вытяжная установка</v>
          </cell>
        </row>
        <row r="4000">
          <cell r="F4000" t="str">
            <v>1.18-2403-20-3/1</v>
          </cell>
          <cell r="G4000" t="str">
            <v>Техническое обслуживание вытяжных установок производительностью до 5000 м3/ч - ежеквартальное</v>
          </cell>
          <cell r="H4000" t="str">
            <v>установка</v>
          </cell>
          <cell r="I4000">
            <v>1</v>
          </cell>
          <cell r="P4000">
            <v>0.12</v>
          </cell>
          <cell r="S4000">
            <v>3456.48</v>
          </cell>
          <cell r="U4000">
            <v>9.52</v>
          </cell>
          <cell r="X4000">
            <v>2419.54</v>
          </cell>
          <cell r="Y4000">
            <v>345.65</v>
          </cell>
          <cell r="AE4000">
            <v>0</v>
          </cell>
          <cell r="AF4000">
            <v>3456.48</v>
          </cell>
          <cell r="AL4000">
            <v>0.03</v>
          </cell>
          <cell r="AO4000">
            <v>864.12</v>
          </cell>
          <cell r="AQ4000">
            <v>2.38</v>
          </cell>
          <cell r="AT4000">
            <v>70</v>
          </cell>
          <cell r="AU4000">
            <v>10</v>
          </cell>
          <cell r="AV4000">
            <v>1</v>
          </cell>
          <cell r="AW4000">
            <v>1</v>
          </cell>
          <cell r="BA4000">
            <v>1</v>
          </cell>
          <cell r="BC4000">
            <v>1</v>
          </cell>
          <cell r="BZ4000">
            <v>70</v>
          </cell>
          <cell r="CA4000">
            <v>10</v>
          </cell>
          <cell r="CS4000">
            <v>0</v>
          </cell>
          <cell r="DD4000" t="str">
            <v>)*4</v>
          </cell>
          <cell r="DG4000" t="str">
            <v>)*4</v>
          </cell>
          <cell r="DI4000" t="str">
            <v>)*4</v>
          </cell>
        </row>
        <row r="4001">
          <cell r="F4001" t="str">
            <v>1.18-2403-21-4/1</v>
          </cell>
          <cell r="G4001" t="str">
            <v>Техническое обслуживание приточных установок производительностью до 5000 м3/ч - ежеквартальное</v>
          </cell>
          <cell r="H4001" t="str">
            <v>установка</v>
          </cell>
          <cell r="I4001">
            <v>1</v>
          </cell>
          <cell r="P4001">
            <v>37.479999999999997</v>
          </cell>
          <cell r="Q4001">
            <v>6.08</v>
          </cell>
          <cell r="R4001">
            <v>0.04</v>
          </cell>
          <cell r="S4001">
            <v>4560.24</v>
          </cell>
          <cell r="U4001">
            <v>12.56</v>
          </cell>
          <cell r="X4001">
            <v>3192.17</v>
          </cell>
          <cell r="Y4001">
            <v>456.02</v>
          </cell>
          <cell r="AE4001">
            <v>0.04</v>
          </cell>
          <cell r="AF4001">
            <v>4560.24</v>
          </cell>
          <cell r="AL4001">
            <v>9.3699999999999992</v>
          </cell>
          <cell r="AM4001">
            <v>1.52</v>
          </cell>
          <cell r="AN4001">
            <v>0.01</v>
          </cell>
          <cell r="AO4001">
            <v>1140.06</v>
          </cell>
          <cell r="AQ4001">
            <v>3.14</v>
          </cell>
          <cell r="AT4001">
            <v>70</v>
          </cell>
          <cell r="AU4001">
            <v>10</v>
          </cell>
          <cell r="AV4001">
            <v>1</v>
          </cell>
          <cell r="AW4001">
            <v>1</v>
          </cell>
          <cell r="BA4001">
            <v>1</v>
          </cell>
          <cell r="BB4001">
            <v>1</v>
          </cell>
          <cell r="BC4001">
            <v>1</v>
          </cell>
          <cell r="BS4001">
            <v>1</v>
          </cell>
          <cell r="BZ4001">
            <v>70</v>
          </cell>
          <cell r="CA4001">
            <v>10</v>
          </cell>
          <cell r="CS4001">
            <v>0.04</v>
          </cell>
          <cell r="DD4001" t="str">
            <v>)*4</v>
          </cell>
          <cell r="DE4001" t="str">
            <v>)*4</v>
          </cell>
          <cell r="DF4001" t="str">
            <v>)*4</v>
          </cell>
          <cell r="DG4001" t="str">
            <v>)*4</v>
          </cell>
          <cell r="DI4001" t="str">
            <v>)*4</v>
          </cell>
        </row>
        <row r="4002">
          <cell r="F4002" t="str">
            <v>1.18-2403-15-1/1</v>
          </cell>
          <cell r="G4002" t="str">
            <v>Очистка и дезинфекция приточных установок производительностью до 5000 м3/ч</v>
          </cell>
          <cell r="H4002" t="str">
            <v>установка</v>
          </cell>
          <cell r="I4002">
            <v>1</v>
          </cell>
          <cell r="P4002">
            <v>58.64</v>
          </cell>
          <cell r="Q4002">
            <v>9021.76</v>
          </cell>
          <cell r="R4002">
            <v>5623.8</v>
          </cell>
          <cell r="S4002">
            <v>12845.92</v>
          </cell>
          <cell r="U4002">
            <v>42.2</v>
          </cell>
          <cell r="X4002">
            <v>8992.14</v>
          </cell>
          <cell r="Y4002">
            <v>1284.5899999999999</v>
          </cell>
          <cell r="AE4002">
            <v>5623.8</v>
          </cell>
          <cell r="AF4002">
            <v>12845.92</v>
          </cell>
          <cell r="AL4002">
            <v>14.66</v>
          </cell>
          <cell r="AM4002">
            <v>2255.44</v>
          </cell>
          <cell r="AN4002">
            <v>1405.95</v>
          </cell>
          <cell r="AO4002">
            <v>3211.48</v>
          </cell>
          <cell r="AQ4002">
            <v>10.55</v>
          </cell>
          <cell r="AT4002">
            <v>70</v>
          </cell>
          <cell r="AU4002">
            <v>10</v>
          </cell>
          <cell r="AV4002">
            <v>1</v>
          </cell>
          <cell r="AW4002">
            <v>1</v>
          </cell>
          <cell r="BA4002">
            <v>1</v>
          </cell>
          <cell r="BB4002">
            <v>1</v>
          </cell>
          <cell r="BC4002">
            <v>1</v>
          </cell>
          <cell r="BS4002">
            <v>1</v>
          </cell>
          <cell r="BZ4002">
            <v>70</v>
          </cell>
          <cell r="CA4002">
            <v>10</v>
          </cell>
          <cell r="CS4002">
            <v>5623.8</v>
          </cell>
          <cell r="DD4002" t="str">
            <v>)*4</v>
          </cell>
          <cell r="DE4002" t="str">
            <v>)*4</v>
          </cell>
          <cell r="DF4002" t="str">
            <v>)*4</v>
          </cell>
          <cell r="DG4002" t="str">
            <v>)*4</v>
          </cell>
          <cell r="DI4002" t="str">
            <v>)*4</v>
          </cell>
        </row>
        <row r="4004">
          <cell r="G4004" t="str">
            <v>Приточно-вытяжная установка</v>
          </cell>
        </row>
        <row r="4034">
          <cell r="G4034" t="str">
            <v>Приточная установка</v>
          </cell>
        </row>
        <row r="4038">
          <cell r="F4038" t="str">
            <v>1.18-2403-21-4/1</v>
          </cell>
          <cell r="G4038" t="str">
            <v>Техническое обслуживание приточных установок производительностью до 5000 м3/ч - ежеквартальное</v>
          </cell>
          <cell r="H4038" t="str">
            <v>установка</v>
          </cell>
          <cell r="I4038">
            <v>1</v>
          </cell>
          <cell r="P4038">
            <v>37.479999999999997</v>
          </cell>
          <cell r="Q4038">
            <v>6.08</v>
          </cell>
          <cell r="R4038">
            <v>0.04</v>
          </cell>
          <cell r="S4038">
            <v>4560.24</v>
          </cell>
          <cell r="U4038">
            <v>12.56</v>
          </cell>
          <cell r="X4038">
            <v>3192.17</v>
          </cell>
          <cell r="Y4038">
            <v>456.02</v>
          </cell>
          <cell r="AE4038">
            <v>0.04</v>
          </cell>
          <cell r="AF4038">
            <v>4560.24</v>
          </cell>
          <cell r="AL4038">
            <v>9.3699999999999992</v>
          </cell>
          <cell r="AM4038">
            <v>1.52</v>
          </cell>
          <cell r="AN4038">
            <v>0.01</v>
          </cell>
          <cell r="AO4038">
            <v>1140.06</v>
          </cell>
          <cell r="AQ4038">
            <v>3.14</v>
          </cell>
          <cell r="AT4038">
            <v>70</v>
          </cell>
          <cell r="AU4038">
            <v>10</v>
          </cell>
          <cell r="AV4038">
            <v>1</v>
          </cell>
          <cell r="AW4038">
            <v>1</v>
          </cell>
          <cell r="BA4038">
            <v>1</v>
          </cell>
          <cell r="BB4038">
            <v>1</v>
          </cell>
          <cell r="BC4038">
            <v>1</v>
          </cell>
          <cell r="BS4038">
            <v>1</v>
          </cell>
          <cell r="BZ4038">
            <v>70</v>
          </cell>
          <cell r="CA4038">
            <v>10</v>
          </cell>
          <cell r="CS4038">
            <v>0.04</v>
          </cell>
          <cell r="DD4038" t="str">
            <v>)*4</v>
          </cell>
          <cell r="DE4038" t="str">
            <v>)*4</v>
          </cell>
          <cell r="DF4038" t="str">
            <v>)*4</v>
          </cell>
          <cell r="DG4038" t="str">
            <v>)*4</v>
          </cell>
          <cell r="DI4038" t="str">
            <v>)*4</v>
          </cell>
        </row>
        <row r="4039">
          <cell r="F4039" t="str">
            <v>1.18-2403-15-1/1</v>
          </cell>
          <cell r="G4039" t="str">
            <v>Очистка и дезинфекция приточных установок производительностью до 5000 м3/ч</v>
          </cell>
          <cell r="H4039" t="str">
            <v>установка</v>
          </cell>
          <cell r="I4039">
            <v>1</v>
          </cell>
          <cell r="P4039">
            <v>58.64</v>
          </cell>
          <cell r="Q4039">
            <v>9021.76</v>
          </cell>
          <cell r="R4039">
            <v>5623.8</v>
          </cell>
          <cell r="S4039">
            <v>12845.92</v>
          </cell>
          <cell r="U4039">
            <v>42.2</v>
          </cell>
          <cell r="X4039">
            <v>8992.14</v>
          </cell>
          <cell r="Y4039">
            <v>1284.5899999999999</v>
          </cell>
          <cell r="AE4039">
            <v>5623.8</v>
          </cell>
          <cell r="AF4039">
            <v>12845.92</v>
          </cell>
          <cell r="AL4039">
            <v>14.66</v>
          </cell>
          <cell r="AM4039">
            <v>2255.44</v>
          </cell>
          <cell r="AN4039">
            <v>1405.95</v>
          </cell>
          <cell r="AO4039">
            <v>3211.48</v>
          </cell>
          <cell r="AQ4039">
            <v>10.55</v>
          </cell>
          <cell r="AT4039">
            <v>70</v>
          </cell>
          <cell r="AU4039">
            <v>10</v>
          </cell>
          <cell r="AV4039">
            <v>1</v>
          </cell>
          <cell r="AW4039">
            <v>1</v>
          </cell>
          <cell r="BA4039">
            <v>1</v>
          </cell>
          <cell r="BB4039">
            <v>1</v>
          </cell>
          <cell r="BC4039">
            <v>1</v>
          </cell>
          <cell r="BS4039">
            <v>1</v>
          </cell>
          <cell r="BZ4039">
            <v>70</v>
          </cell>
          <cell r="CA4039">
            <v>10</v>
          </cell>
          <cell r="CS4039">
            <v>5623.8</v>
          </cell>
          <cell r="DD4039" t="str">
            <v>)*4</v>
          </cell>
          <cell r="DE4039" t="str">
            <v>)*4</v>
          </cell>
          <cell r="DF4039" t="str">
            <v>)*4</v>
          </cell>
          <cell r="DG4039" t="str">
            <v>)*4</v>
          </cell>
          <cell r="DI4039" t="str">
            <v>)*4</v>
          </cell>
        </row>
        <row r="4041">
          <cell r="G4041" t="str">
            <v>Приточная установка</v>
          </cell>
        </row>
        <row r="4071">
          <cell r="G4071" t="str">
            <v>Вытяжная установка</v>
          </cell>
        </row>
        <row r="4075">
          <cell r="F4075" t="str">
            <v>1.18-2403-20-3/1</v>
          </cell>
          <cell r="G4075" t="str">
            <v>Техническое обслуживание вытяжных установок производительностью до 5000 м3/ч - ежеквартальное</v>
          </cell>
          <cell r="H4075" t="str">
            <v>установка</v>
          </cell>
          <cell r="I4075">
            <v>1</v>
          </cell>
          <cell r="P4075">
            <v>0.12</v>
          </cell>
          <cell r="S4075">
            <v>3456.48</v>
          </cell>
          <cell r="U4075">
            <v>9.52</v>
          </cell>
          <cell r="X4075">
            <v>2419.54</v>
          </cell>
          <cell r="Y4075">
            <v>345.65</v>
          </cell>
          <cell r="AE4075">
            <v>0</v>
          </cell>
          <cell r="AF4075">
            <v>3456.48</v>
          </cell>
          <cell r="AL4075">
            <v>0.03</v>
          </cell>
          <cell r="AO4075">
            <v>864.12</v>
          </cell>
          <cell r="AQ4075">
            <v>2.38</v>
          </cell>
          <cell r="AT4075">
            <v>70</v>
          </cell>
          <cell r="AU4075">
            <v>10</v>
          </cell>
          <cell r="AV4075">
            <v>1</v>
          </cell>
          <cell r="AW4075">
            <v>1</v>
          </cell>
          <cell r="BA4075">
            <v>1</v>
          </cell>
          <cell r="BC4075">
            <v>1</v>
          </cell>
          <cell r="BZ4075">
            <v>70</v>
          </cell>
          <cell r="CA4075">
            <v>10</v>
          </cell>
          <cell r="CS4075">
            <v>0</v>
          </cell>
          <cell r="DD4075" t="str">
            <v>)*4</v>
          </cell>
          <cell r="DG4075" t="str">
            <v>)*4</v>
          </cell>
          <cell r="DI4075" t="str">
            <v>)*4</v>
          </cell>
        </row>
        <row r="4077">
          <cell r="G4077" t="str">
            <v>Вытяжная установка</v>
          </cell>
        </row>
        <row r="4107">
          <cell r="G4107" t="str">
            <v>Вытяжная установка</v>
          </cell>
        </row>
        <row r="4111">
          <cell r="F4111" t="str">
            <v>1.18-2403-20-3/1</v>
          </cell>
          <cell r="G4111" t="str">
            <v>Техническое обслуживание вытяжных установок производительностью до 5000 м3/ч - ежеквартальное</v>
          </cell>
          <cell r="H4111" t="str">
            <v>установка</v>
          </cell>
          <cell r="I4111">
            <v>1</v>
          </cell>
          <cell r="P4111">
            <v>0.12</v>
          </cell>
          <cell r="S4111">
            <v>3456.48</v>
          </cell>
          <cell r="U4111">
            <v>9.52</v>
          </cell>
          <cell r="X4111">
            <v>2419.54</v>
          </cell>
          <cell r="Y4111">
            <v>345.65</v>
          </cell>
          <cell r="AE4111">
            <v>0</v>
          </cell>
          <cell r="AF4111">
            <v>3456.48</v>
          </cell>
          <cell r="AL4111">
            <v>0.03</v>
          </cell>
          <cell r="AO4111">
            <v>864.12</v>
          </cell>
          <cell r="AQ4111">
            <v>2.38</v>
          </cell>
          <cell r="AT4111">
            <v>70</v>
          </cell>
          <cell r="AU4111">
            <v>10</v>
          </cell>
          <cell r="AV4111">
            <v>1</v>
          </cell>
          <cell r="AW4111">
            <v>1</v>
          </cell>
          <cell r="BA4111">
            <v>1</v>
          </cell>
          <cell r="BC4111">
            <v>1</v>
          </cell>
          <cell r="BZ4111">
            <v>70</v>
          </cell>
          <cell r="CA4111">
            <v>10</v>
          </cell>
          <cell r="CS4111">
            <v>0</v>
          </cell>
          <cell r="DD4111" t="str">
            <v>)*4</v>
          </cell>
          <cell r="DG4111" t="str">
            <v>)*4</v>
          </cell>
          <cell r="DI4111" t="str">
            <v>)*4</v>
          </cell>
        </row>
        <row r="4113">
          <cell r="G4113" t="str">
            <v>Вытяжная установка</v>
          </cell>
        </row>
        <row r="4143">
          <cell r="G4143" t="str">
            <v>Вытяжная установка</v>
          </cell>
        </row>
        <row r="4147">
          <cell r="F4147" t="str">
            <v>1.18-2403-20-3/1</v>
          </cell>
          <cell r="G4147" t="str">
            <v>Техническое обслуживание вытяжных установок производительностью до 5000 м3/ч - ежеквартальное</v>
          </cell>
          <cell r="H4147" t="str">
            <v>установка</v>
          </cell>
          <cell r="I4147">
            <v>1</v>
          </cell>
          <cell r="P4147">
            <v>0.12</v>
          </cell>
          <cell r="S4147">
            <v>3456.48</v>
          </cell>
          <cell r="U4147">
            <v>9.52</v>
          </cell>
          <cell r="X4147">
            <v>2419.54</v>
          </cell>
          <cell r="Y4147">
            <v>345.65</v>
          </cell>
          <cell r="AE4147">
            <v>0</v>
          </cell>
          <cell r="AF4147">
            <v>3456.48</v>
          </cell>
          <cell r="AL4147">
            <v>0.03</v>
          </cell>
          <cell r="AO4147">
            <v>864.12</v>
          </cell>
          <cell r="AQ4147">
            <v>2.38</v>
          </cell>
          <cell r="AT4147">
            <v>70</v>
          </cell>
          <cell r="AU4147">
            <v>10</v>
          </cell>
          <cell r="AV4147">
            <v>1</v>
          </cell>
          <cell r="AW4147">
            <v>1</v>
          </cell>
          <cell r="BA4147">
            <v>1</v>
          </cell>
          <cell r="BC4147">
            <v>1</v>
          </cell>
          <cell r="BZ4147">
            <v>70</v>
          </cell>
          <cell r="CA4147">
            <v>10</v>
          </cell>
          <cell r="CS4147">
            <v>0</v>
          </cell>
          <cell r="DD4147" t="str">
            <v>)*4</v>
          </cell>
          <cell r="DG4147" t="str">
            <v>)*4</v>
          </cell>
          <cell r="DI4147" t="str">
            <v>)*4</v>
          </cell>
        </row>
        <row r="4149">
          <cell r="G4149" t="str">
            <v>Вытяжная установка</v>
          </cell>
        </row>
        <row r="4179">
          <cell r="G4179" t="str">
            <v>Вентиляция</v>
          </cell>
        </row>
        <row r="4209">
          <cell r="G4209" t="str">
            <v>Вентиляторы</v>
          </cell>
        </row>
        <row r="4213">
          <cell r="F4213" t="str">
            <v>1.18-2303-3-2/1</v>
          </cell>
          <cell r="G4213" t="str">
            <v>Техническое обслуживание канального вентилятора - ежеквартальное</v>
          </cell>
          <cell r="H4213" t="str">
            <v>шт.</v>
          </cell>
          <cell r="I4213">
            <v>32</v>
          </cell>
          <cell r="S4213">
            <v>74974.720000000001</v>
          </cell>
          <cell r="U4213">
            <v>225.28</v>
          </cell>
          <cell r="X4213">
            <v>52482.3</v>
          </cell>
          <cell r="Y4213">
            <v>7497.47</v>
          </cell>
          <cell r="AE4213">
            <v>0</v>
          </cell>
          <cell r="AF4213">
            <v>2342.96</v>
          </cell>
          <cell r="AO4213">
            <v>585.74</v>
          </cell>
          <cell r="AQ4213">
            <v>1.76</v>
          </cell>
          <cell r="AT4213">
            <v>70</v>
          </cell>
          <cell r="AU4213">
            <v>10</v>
          </cell>
          <cell r="AV4213">
            <v>1</v>
          </cell>
          <cell r="BA4213">
            <v>1</v>
          </cell>
          <cell r="BZ4213">
            <v>70</v>
          </cell>
          <cell r="CA4213">
            <v>10</v>
          </cell>
          <cell r="CS4213">
            <v>0</v>
          </cell>
          <cell r="DG4213" t="str">
            <v>)*4</v>
          </cell>
          <cell r="DI4213" t="str">
            <v>)*4</v>
          </cell>
        </row>
        <row r="4215">
          <cell r="G4215" t="str">
            <v>Вентиляторы</v>
          </cell>
        </row>
        <row r="4245">
          <cell r="G4245" t="str">
            <v>Воздуховоды строения №№321-332</v>
          </cell>
        </row>
        <row r="4249">
          <cell r="F4249" t="str">
            <v>1.18-2103-1-1/1</v>
          </cell>
          <cell r="G4249" t="str">
            <v>Очистка воздуховодов механизированным способом</v>
          </cell>
          <cell r="H4249" t="str">
            <v>100 м2</v>
          </cell>
          <cell r="I4249">
            <v>27.705100000000002</v>
          </cell>
          <cell r="P4249">
            <v>486.5</v>
          </cell>
          <cell r="Q4249">
            <v>306377.40000000002</v>
          </cell>
          <cell r="R4249">
            <v>189651.38</v>
          </cell>
          <cell r="S4249">
            <v>418409.07</v>
          </cell>
          <cell r="U4249">
            <v>1455.0718520000003</v>
          </cell>
          <cell r="X4249">
            <v>292886.34999999998</v>
          </cell>
          <cell r="Y4249">
            <v>41840.910000000003</v>
          </cell>
          <cell r="AE4249">
            <v>6845.36</v>
          </cell>
          <cell r="AF4249">
            <v>15102.24</v>
          </cell>
          <cell r="AL4249">
            <v>4.3899999999999997</v>
          </cell>
          <cell r="AM4249">
            <v>2764.63</v>
          </cell>
          <cell r="AN4249">
            <v>1711.34</v>
          </cell>
          <cell r="AO4249">
            <v>3775.56</v>
          </cell>
          <cell r="AQ4249">
            <v>13.13</v>
          </cell>
          <cell r="AT4249">
            <v>70</v>
          </cell>
          <cell r="AU4249">
            <v>10</v>
          </cell>
          <cell r="AV4249">
            <v>1</v>
          </cell>
          <cell r="AW4249">
            <v>1</v>
          </cell>
          <cell r="BA4249">
            <v>1</v>
          </cell>
          <cell r="BB4249">
            <v>1</v>
          </cell>
          <cell r="BC4249">
            <v>1</v>
          </cell>
          <cell r="BS4249">
            <v>1</v>
          </cell>
          <cell r="BZ4249">
            <v>70</v>
          </cell>
          <cell r="CA4249">
            <v>10</v>
          </cell>
          <cell r="CS4249">
            <v>6845.36</v>
          </cell>
          <cell r="DD4249" t="str">
            <v>)*4</v>
          </cell>
          <cell r="DE4249" t="str">
            <v>)*4</v>
          </cell>
          <cell r="DF4249" t="str">
            <v>)*4</v>
          </cell>
          <cell r="DG4249" t="str">
            <v>)*4</v>
          </cell>
          <cell r="DI4249" t="str">
            <v>)*4</v>
          </cell>
        </row>
        <row r="4250">
          <cell r="F4250" t="str">
            <v>1.18-2103-1-2/1</v>
          </cell>
          <cell r="G4250" t="str">
            <v>Дезинфекция воздуховодов, добавлять к поз. 1.18-2103-1-1</v>
          </cell>
          <cell r="H4250" t="str">
            <v>100 м2</v>
          </cell>
          <cell r="I4250">
            <v>27.705100000000002</v>
          </cell>
          <cell r="P4250">
            <v>1801.94</v>
          </cell>
          <cell r="Q4250">
            <v>45858.59</v>
          </cell>
          <cell r="R4250">
            <v>29709.84</v>
          </cell>
          <cell r="S4250">
            <v>66954.36</v>
          </cell>
          <cell r="U4250">
            <v>232.72284000000002</v>
          </cell>
          <cell r="X4250">
            <v>46868.05</v>
          </cell>
          <cell r="Y4250">
            <v>6695.44</v>
          </cell>
          <cell r="AE4250">
            <v>1072.3599999999999</v>
          </cell>
          <cell r="AF4250">
            <v>2416.6799999999998</v>
          </cell>
          <cell r="AL4250">
            <v>16.260000000000002</v>
          </cell>
          <cell r="AM4250">
            <v>413.81</v>
          </cell>
          <cell r="AN4250">
            <v>268.08999999999997</v>
          </cell>
          <cell r="AO4250">
            <v>604.16999999999996</v>
          </cell>
          <cell r="AQ4250">
            <v>2.1</v>
          </cell>
          <cell r="AT4250">
            <v>70</v>
          </cell>
          <cell r="AU4250">
            <v>10</v>
          </cell>
          <cell r="AV4250">
            <v>1</v>
          </cell>
          <cell r="AW4250">
            <v>1</v>
          </cell>
          <cell r="BA4250">
            <v>1</v>
          </cell>
          <cell r="BB4250">
            <v>1</v>
          </cell>
          <cell r="BC4250">
            <v>1</v>
          </cell>
          <cell r="BS4250">
            <v>1</v>
          </cell>
          <cell r="BZ4250">
            <v>70</v>
          </cell>
          <cell r="CA4250">
            <v>10</v>
          </cell>
          <cell r="CS4250">
            <v>1072.3599999999999</v>
          </cell>
          <cell r="DD4250" t="str">
            <v>)*4</v>
          </cell>
          <cell r="DE4250" t="str">
            <v>)*4</v>
          </cell>
          <cell r="DF4250" t="str">
            <v>)*4</v>
          </cell>
          <cell r="DG4250" t="str">
            <v>)*4</v>
          </cell>
          <cell r="DI4250" t="str">
            <v>)*4</v>
          </cell>
        </row>
        <row r="4251">
          <cell r="F4251" t="str">
            <v>1.18-2103-1-1/1</v>
          </cell>
          <cell r="G4251" t="str">
            <v>Очистка воздуховодов механизированным способом (от жировых отложений)</v>
          </cell>
          <cell r="H4251" t="str">
            <v>100 м2</v>
          </cell>
          <cell r="I4251">
            <v>2.57</v>
          </cell>
          <cell r="P4251">
            <v>45.13</v>
          </cell>
          <cell r="Q4251">
            <v>28420.400000000001</v>
          </cell>
          <cell r="R4251">
            <v>17592.580000000002</v>
          </cell>
          <cell r="S4251">
            <v>38812.76</v>
          </cell>
          <cell r="U4251">
            <v>134.97640000000001</v>
          </cell>
          <cell r="X4251">
            <v>27168.93</v>
          </cell>
          <cell r="Y4251">
            <v>3881.28</v>
          </cell>
          <cell r="AE4251">
            <v>6845.36</v>
          </cell>
          <cell r="AF4251">
            <v>15102.24</v>
          </cell>
          <cell r="AL4251">
            <v>4.3899999999999997</v>
          </cell>
          <cell r="AM4251">
            <v>2764.63</v>
          </cell>
          <cell r="AN4251">
            <v>1711.34</v>
          </cell>
          <cell r="AO4251">
            <v>3775.56</v>
          </cell>
          <cell r="AQ4251">
            <v>13.13</v>
          </cell>
          <cell r="AT4251">
            <v>70</v>
          </cell>
          <cell r="AU4251">
            <v>10</v>
          </cell>
          <cell r="AV4251">
            <v>1</v>
          </cell>
          <cell r="AW4251">
            <v>1</v>
          </cell>
          <cell r="BA4251">
            <v>1</v>
          </cell>
          <cell r="BB4251">
            <v>1</v>
          </cell>
          <cell r="BC4251">
            <v>1</v>
          </cell>
          <cell r="BS4251">
            <v>1</v>
          </cell>
          <cell r="BZ4251">
            <v>70</v>
          </cell>
          <cell r="CA4251">
            <v>10</v>
          </cell>
          <cell r="CS4251">
            <v>6845.36</v>
          </cell>
          <cell r="DD4251" t="str">
            <v>)*4</v>
          </cell>
          <cell r="DE4251" t="str">
            <v>)*4</v>
          </cell>
          <cell r="DF4251" t="str">
            <v>)*4</v>
          </cell>
          <cell r="DG4251" t="str">
            <v>)*4</v>
          </cell>
          <cell r="DI4251" t="str">
            <v>)*4</v>
          </cell>
        </row>
        <row r="4252">
          <cell r="F4252" t="str">
            <v>1.18-2103-1-2/1</v>
          </cell>
          <cell r="G4252" t="str">
            <v>Дезинфекция воздуховодов, добавлять к поз. 1.18-2103-1-1 (от жировых отложений)</v>
          </cell>
          <cell r="H4252" t="str">
            <v>100 м2</v>
          </cell>
          <cell r="I4252">
            <v>2.57</v>
          </cell>
          <cell r="P4252">
            <v>167.15</v>
          </cell>
          <cell r="Q4252">
            <v>4253.97</v>
          </cell>
          <cell r="R4252">
            <v>2755.97</v>
          </cell>
          <cell r="S4252">
            <v>6210.87</v>
          </cell>
          <cell r="U4252">
            <v>21.588000000000001</v>
          </cell>
          <cell r="X4252">
            <v>4347.6099999999997</v>
          </cell>
          <cell r="Y4252">
            <v>621.09</v>
          </cell>
          <cell r="AE4252">
            <v>1072.3599999999999</v>
          </cell>
          <cell r="AF4252">
            <v>2416.6799999999998</v>
          </cell>
          <cell r="AL4252">
            <v>16.260000000000002</v>
          </cell>
          <cell r="AM4252">
            <v>413.81</v>
          </cell>
          <cell r="AN4252">
            <v>268.08999999999997</v>
          </cell>
          <cell r="AO4252">
            <v>604.16999999999996</v>
          </cell>
          <cell r="AQ4252">
            <v>2.1</v>
          </cell>
          <cell r="AT4252">
            <v>70</v>
          </cell>
          <cell r="AU4252">
            <v>10</v>
          </cell>
          <cell r="AV4252">
            <v>1</v>
          </cell>
          <cell r="AW4252">
            <v>1</v>
          </cell>
          <cell r="BA4252">
            <v>1</v>
          </cell>
          <cell r="BB4252">
            <v>1</v>
          </cell>
          <cell r="BC4252">
            <v>1</v>
          </cell>
          <cell r="BS4252">
            <v>1</v>
          </cell>
          <cell r="BZ4252">
            <v>70</v>
          </cell>
          <cell r="CA4252">
            <v>10</v>
          </cell>
          <cell r="CS4252">
            <v>1072.3599999999999</v>
          </cell>
          <cell r="DD4252" t="str">
            <v>)*4</v>
          </cell>
          <cell r="DE4252" t="str">
            <v>)*4</v>
          </cell>
          <cell r="DF4252" t="str">
            <v>)*4</v>
          </cell>
          <cell r="DG4252" t="str">
            <v>)*4</v>
          </cell>
          <cell r="DI4252" t="str">
            <v>)*4</v>
          </cell>
        </row>
        <row r="4254">
          <cell r="G4254" t="str">
            <v>Воздуховоды строения №№321-332</v>
          </cell>
        </row>
        <row r="4284">
          <cell r="G4284" t="str">
            <v>Насосные установки</v>
          </cell>
        </row>
        <row r="4288">
          <cell r="F4288" t="str">
            <v>1.16-2303-2-1/1</v>
          </cell>
          <cell r="G4288" t="str">
            <v>Техническое обслуживание насоса для сточных вод типа Грундфос EF (Насосы Grundfos Hydro Multi-E 2 CRE) прим.</v>
          </cell>
          <cell r="H4288" t="str">
            <v>шт.</v>
          </cell>
          <cell r="I4288">
            <v>2</v>
          </cell>
          <cell r="P4288">
            <v>696.16</v>
          </cell>
          <cell r="S4288">
            <v>14523.04</v>
          </cell>
          <cell r="U4288">
            <v>40</v>
          </cell>
          <cell r="X4288">
            <v>10166.129999999999</v>
          </cell>
          <cell r="Y4288">
            <v>1452.3</v>
          </cell>
          <cell r="AE4288">
            <v>0</v>
          </cell>
          <cell r="AF4288">
            <v>7261.52</v>
          </cell>
          <cell r="AL4288">
            <v>87.02</v>
          </cell>
          <cell r="AO4288">
            <v>1815.38</v>
          </cell>
          <cell r="AQ4288">
            <v>5</v>
          </cell>
          <cell r="AT4288">
            <v>70</v>
          </cell>
          <cell r="AU4288">
            <v>10</v>
          </cell>
          <cell r="AV4288">
            <v>1</v>
          </cell>
          <cell r="AW4288">
            <v>1</v>
          </cell>
          <cell r="BA4288">
            <v>1</v>
          </cell>
          <cell r="BC4288">
            <v>1</v>
          </cell>
          <cell r="BZ4288">
            <v>70</v>
          </cell>
          <cell r="CA4288">
            <v>10</v>
          </cell>
          <cell r="CS4288">
            <v>0</v>
          </cell>
          <cell r="DD4288" t="str">
            <v>)*4</v>
          </cell>
          <cell r="DG4288" t="str">
            <v>)*4</v>
          </cell>
          <cell r="DI4288" t="str">
            <v>)*4</v>
          </cell>
        </row>
        <row r="4290">
          <cell r="G4290" t="str">
            <v>Насосные установки</v>
          </cell>
        </row>
        <row r="4320">
          <cell r="G4320" t="str">
            <v>Тепловые завесы</v>
          </cell>
        </row>
        <row r="4324">
          <cell r="F4324" t="str">
            <v>1.18-2303-4-4/1</v>
          </cell>
          <cell r="G4324" t="str">
            <v>Техническое обслуживание горизонтальных тепловых завес с электрическим нагревателем производительностью по воздуху до 3000 м3/ч</v>
          </cell>
          <cell r="H4324" t="str">
            <v>шт.</v>
          </cell>
          <cell r="I4324">
            <v>1</v>
          </cell>
          <cell r="P4324">
            <v>4.68</v>
          </cell>
          <cell r="Q4324">
            <v>22.28</v>
          </cell>
          <cell r="R4324">
            <v>0.08</v>
          </cell>
          <cell r="S4324">
            <v>2091.3200000000002</v>
          </cell>
          <cell r="U4324">
            <v>5.76</v>
          </cell>
          <cell r="X4324">
            <v>1463.92</v>
          </cell>
          <cell r="Y4324">
            <v>209.13</v>
          </cell>
          <cell r="AE4324">
            <v>0.08</v>
          </cell>
          <cell r="AF4324">
            <v>2091.3200000000002</v>
          </cell>
          <cell r="AL4324">
            <v>1.17</v>
          </cell>
          <cell r="AM4324">
            <v>5.57</v>
          </cell>
          <cell r="AN4324">
            <v>0.02</v>
          </cell>
          <cell r="AO4324">
            <v>522.83000000000004</v>
          </cell>
          <cell r="AQ4324">
            <v>1.44</v>
          </cell>
          <cell r="AT4324">
            <v>70</v>
          </cell>
          <cell r="AU4324">
            <v>10</v>
          </cell>
          <cell r="AV4324">
            <v>1</v>
          </cell>
          <cell r="AW4324">
            <v>1</v>
          </cell>
          <cell r="BA4324">
            <v>1</v>
          </cell>
          <cell r="BB4324">
            <v>1</v>
          </cell>
          <cell r="BC4324">
            <v>1</v>
          </cell>
          <cell r="BS4324">
            <v>1</v>
          </cell>
          <cell r="BZ4324">
            <v>70</v>
          </cell>
          <cell r="CA4324">
            <v>10</v>
          </cell>
          <cell r="CS4324">
            <v>0.08</v>
          </cell>
          <cell r="DD4324" t="str">
            <v>)*4</v>
          </cell>
          <cell r="DE4324" t="str">
            <v>)*4</v>
          </cell>
          <cell r="DF4324" t="str">
            <v>)*4</v>
          </cell>
          <cell r="DG4324" t="str">
            <v>)*4</v>
          </cell>
          <cell r="DI4324" t="str">
            <v>)*4</v>
          </cell>
        </row>
        <row r="4326">
          <cell r="G4326" t="str">
            <v>Тепловые завесы</v>
          </cell>
        </row>
        <row r="4356">
          <cell r="G4356" t="str">
            <v>Холодоснабжение VRF системы</v>
          </cell>
        </row>
        <row r="4360">
          <cell r="F4360" t="str">
            <v>1.18-2403-18-2/1</v>
          </cell>
          <cell r="G4360" t="str">
            <v>Техническое обслуживание наружных блоков сплит систем мощностью свыше 10 кВт - ежемесячное</v>
          </cell>
          <cell r="H4360" t="str">
            <v>1 блок</v>
          </cell>
          <cell r="I4360">
            <v>6</v>
          </cell>
          <cell r="P4360">
            <v>49.2</v>
          </cell>
          <cell r="Q4360">
            <v>184.08</v>
          </cell>
          <cell r="R4360">
            <v>0.48</v>
          </cell>
          <cell r="S4360">
            <v>20738.88</v>
          </cell>
          <cell r="U4360">
            <v>57.12</v>
          </cell>
          <cell r="X4360">
            <v>14517.22</v>
          </cell>
          <cell r="Y4360">
            <v>2073.89</v>
          </cell>
          <cell r="AE4360">
            <v>0.08</v>
          </cell>
          <cell r="AF4360">
            <v>3456.48</v>
          </cell>
          <cell r="AL4360">
            <v>2.0499999999999998</v>
          </cell>
          <cell r="AM4360">
            <v>7.67</v>
          </cell>
          <cell r="AN4360">
            <v>0.02</v>
          </cell>
          <cell r="AO4360">
            <v>864.12</v>
          </cell>
          <cell r="AQ4360">
            <v>2.38</v>
          </cell>
          <cell r="AT4360">
            <v>70</v>
          </cell>
          <cell r="AU4360">
            <v>10</v>
          </cell>
          <cell r="AV4360">
            <v>1</v>
          </cell>
          <cell r="AW4360">
            <v>1</v>
          </cell>
          <cell r="BA4360">
            <v>1</v>
          </cell>
          <cell r="BB4360">
            <v>1</v>
          </cell>
          <cell r="BC4360">
            <v>1</v>
          </cell>
          <cell r="BS4360">
            <v>1</v>
          </cell>
          <cell r="BZ4360">
            <v>70</v>
          </cell>
          <cell r="CA4360">
            <v>10</v>
          </cell>
          <cell r="CS4360">
            <v>0.08</v>
          </cell>
          <cell r="DD4360" t="str">
            <v>)*4</v>
          </cell>
          <cell r="DE4360" t="str">
            <v>)*4</v>
          </cell>
          <cell r="DF4360" t="str">
            <v>)*4</v>
          </cell>
          <cell r="DG4360" t="str">
            <v>)*4</v>
          </cell>
          <cell r="DI4360" t="str">
            <v>)*4</v>
          </cell>
        </row>
        <row r="4361">
          <cell r="F4361" t="str">
            <v>1.18-2403-17-2/1</v>
          </cell>
          <cell r="G4361" t="str">
            <v>Техническое обслуживание внутренних кассетных блоков сплит систем мощностью свыше 5 кВт - ежемесячное</v>
          </cell>
          <cell r="H4361" t="str">
            <v>1 блок</v>
          </cell>
          <cell r="I4361">
            <v>25</v>
          </cell>
          <cell r="P4361">
            <v>88</v>
          </cell>
          <cell r="S4361">
            <v>37034</v>
          </cell>
          <cell r="U4361">
            <v>102</v>
          </cell>
          <cell r="X4361">
            <v>25923.8</v>
          </cell>
          <cell r="Y4361">
            <v>3703.4</v>
          </cell>
          <cell r="AE4361">
            <v>0</v>
          </cell>
          <cell r="AF4361">
            <v>1481.36</v>
          </cell>
          <cell r="AL4361">
            <v>0.88</v>
          </cell>
          <cell r="AO4361">
            <v>370.34</v>
          </cell>
          <cell r="AQ4361">
            <v>1.02</v>
          </cell>
          <cell r="AT4361">
            <v>70</v>
          </cell>
          <cell r="AU4361">
            <v>10</v>
          </cell>
          <cell r="AV4361">
            <v>1</v>
          </cell>
          <cell r="AW4361">
            <v>1</v>
          </cell>
          <cell r="BA4361">
            <v>1</v>
          </cell>
          <cell r="BC4361">
            <v>1</v>
          </cell>
          <cell r="BZ4361">
            <v>70</v>
          </cell>
          <cell r="CA4361">
            <v>10</v>
          </cell>
          <cell r="CS4361">
            <v>0</v>
          </cell>
          <cell r="DD4361" t="str">
            <v>)*4</v>
          </cell>
          <cell r="DG4361" t="str">
            <v>)*4</v>
          </cell>
          <cell r="DI4361" t="str">
            <v>)*4</v>
          </cell>
        </row>
        <row r="4362">
          <cell r="G4362" t="str">
            <v>Системы Multi V S с горизонтальным выбросом воздуха</v>
          </cell>
        </row>
        <row r="4363">
          <cell r="F4363" t="str">
            <v>1.18-2403-18-2/1</v>
          </cell>
          <cell r="G4363" t="str">
            <v>Техническое обслуживание наружных блоков сплит систем мощностью свыше 10 кВт - ежемесячное</v>
          </cell>
          <cell r="H4363" t="str">
            <v>1 блок</v>
          </cell>
          <cell r="I4363">
            <v>3</v>
          </cell>
          <cell r="P4363">
            <v>24.6</v>
          </cell>
          <cell r="Q4363">
            <v>92.04</v>
          </cell>
          <cell r="R4363">
            <v>0.24</v>
          </cell>
          <cell r="S4363">
            <v>10369.44</v>
          </cell>
          <cell r="U4363">
            <v>28.56</v>
          </cell>
          <cell r="X4363">
            <v>7258.61</v>
          </cell>
          <cell r="Y4363">
            <v>1036.94</v>
          </cell>
          <cell r="AE4363">
            <v>0.08</v>
          </cell>
          <cell r="AF4363">
            <v>3456.48</v>
          </cell>
          <cell r="AL4363">
            <v>2.0499999999999998</v>
          </cell>
          <cell r="AM4363">
            <v>7.67</v>
          </cell>
          <cell r="AN4363">
            <v>0.02</v>
          </cell>
          <cell r="AO4363">
            <v>864.12</v>
          </cell>
          <cell r="AQ4363">
            <v>2.38</v>
          </cell>
          <cell r="AT4363">
            <v>70</v>
          </cell>
          <cell r="AU4363">
            <v>10</v>
          </cell>
          <cell r="AV4363">
            <v>1</v>
          </cell>
          <cell r="AW4363">
            <v>1</v>
          </cell>
          <cell r="BA4363">
            <v>1</v>
          </cell>
          <cell r="BB4363">
            <v>1</v>
          </cell>
          <cell r="BC4363">
            <v>1</v>
          </cell>
          <cell r="BS4363">
            <v>1</v>
          </cell>
          <cell r="BZ4363">
            <v>70</v>
          </cell>
          <cell r="CA4363">
            <v>10</v>
          </cell>
          <cell r="CS4363">
            <v>0.08</v>
          </cell>
          <cell r="DD4363" t="str">
            <v>)*4</v>
          </cell>
          <cell r="DE4363" t="str">
            <v>)*4</v>
          </cell>
          <cell r="DF4363" t="str">
            <v>)*4</v>
          </cell>
          <cell r="DG4363" t="str">
            <v>)*4</v>
          </cell>
          <cell r="DI4363" t="str">
            <v>)*4</v>
          </cell>
        </row>
        <row r="4365">
          <cell r="G4365" t="str">
            <v>Холодоснабжение VRF системы</v>
          </cell>
        </row>
        <row r="4395">
          <cell r="G4395" t="str">
            <v>Строение 332</v>
          </cell>
        </row>
        <row r="4425">
          <cell r="G4425" t="str">
            <v>Строение №329</v>
          </cell>
        </row>
        <row r="4429">
          <cell r="G4429" t="str">
            <v>Вентиляция</v>
          </cell>
        </row>
        <row r="4433">
          <cell r="G4433" t="str">
            <v>Приточно-вытяжная установка</v>
          </cell>
        </row>
        <row r="4437">
          <cell r="F4437" t="str">
            <v>1.18-2403-20-3/1</v>
          </cell>
          <cell r="G4437" t="str">
            <v>Техническое обслуживание вытяжных установок производительностью до 5000 м3/ч - ежеквартальное</v>
          </cell>
          <cell r="H4437" t="str">
            <v>установка</v>
          </cell>
          <cell r="I4437">
            <v>1</v>
          </cell>
          <cell r="P4437">
            <v>0.12</v>
          </cell>
          <cell r="S4437">
            <v>3456.48</v>
          </cell>
          <cell r="U4437">
            <v>9.52</v>
          </cell>
          <cell r="X4437">
            <v>2419.54</v>
          </cell>
          <cell r="Y4437">
            <v>345.65</v>
          </cell>
          <cell r="AE4437">
            <v>0</v>
          </cell>
          <cell r="AF4437">
            <v>3456.48</v>
          </cell>
          <cell r="AL4437">
            <v>0.03</v>
          </cell>
          <cell r="AO4437">
            <v>864.12</v>
          </cell>
          <cell r="AQ4437">
            <v>2.38</v>
          </cell>
          <cell r="AT4437">
            <v>70</v>
          </cell>
          <cell r="AU4437">
            <v>10</v>
          </cell>
          <cell r="AV4437">
            <v>1</v>
          </cell>
          <cell r="AW4437">
            <v>1</v>
          </cell>
          <cell r="BA4437">
            <v>1</v>
          </cell>
          <cell r="BC4437">
            <v>1</v>
          </cell>
          <cell r="BZ4437">
            <v>70</v>
          </cell>
          <cell r="CA4437">
            <v>10</v>
          </cell>
          <cell r="CS4437">
            <v>0</v>
          </cell>
          <cell r="DD4437" t="str">
            <v>)*4</v>
          </cell>
          <cell r="DG4437" t="str">
            <v>)*4</v>
          </cell>
          <cell r="DI4437" t="str">
            <v>)*4</v>
          </cell>
        </row>
        <row r="4438">
          <cell r="F4438" t="str">
            <v>1.18-2403-21-4/1</v>
          </cell>
          <cell r="G4438" t="str">
            <v>Техническое обслуживание приточных установок производительностью до 5000 м3/ч - ежеквартальное</v>
          </cell>
          <cell r="H4438" t="str">
            <v>установка</v>
          </cell>
          <cell r="I4438">
            <v>1</v>
          </cell>
          <cell r="P4438">
            <v>37.479999999999997</v>
          </cell>
          <cell r="Q4438">
            <v>6.08</v>
          </cell>
          <cell r="R4438">
            <v>0.04</v>
          </cell>
          <cell r="S4438">
            <v>4560.24</v>
          </cell>
          <cell r="U4438">
            <v>12.56</v>
          </cell>
          <cell r="X4438">
            <v>3192.17</v>
          </cell>
          <cell r="Y4438">
            <v>456.02</v>
          </cell>
          <cell r="AE4438">
            <v>0.04</v>
          </cell>
          <cell r="AF4438">
            <v>4560.24</v>
          </cell>
          <cell r="AL4438">
            <v>9.3699999999999992</v>
          </cell>
          <cell r="AM4438">
            <v>1.52</v>
          </cell>
          <cell r="AN4438">
            <v>0.01</v>
          </cell>
          <cell r="AO4438">
            <v>1140.06</v>
          </cell>
          <cell r="AQ4438">
            <v>3.14</v>
          </cell>
          <cell r="AT4438">
            <v>70</v>
          </cell>
          <cell r="AU4438">
            <v>10</v>
          </cell>
          <cell r="AV4438">
            <v>1</v>
          </cell>
          <cell r="AW4438">
            <v>1</v>
          </cell>
          <cell r="BA4438">
            <v>1</v>
          </cell>
          <cell r="BB4438">
            <v>1</v>
          </cell>
          <cell r="BC4438">
            <v>1</v>
          </cell>
          <cell r="BS4438">
            <v>1</v>
          </cell>
          <cell r="BZ4438">
            <v>70</v>
          </cell>
          <cell r="CA4438">
            <v>10</v>
          </cell>
          <cell r="CS4438">
            <v>0.04</v>
          </cell>
          <cell r="DD4438" t="str">
            <v>)*4</v>
          </cell>
          <cell r="DE4438" t="str">
            <v>)*4</v>
          </cell>
          <cell r="DF4438" t="str">
            <v>)*4</v>
          </cell>
          <cell r="DG4438" t="str">
            <v>)*4</v>
          </cell>
          <cell r="DI4438" t="str">
            <v>)*4</v>
          </cell>
        </row>
        <row r="4439">
          <cell r="F4439" t="str">
            <v>1.18-2403-15-1/1</v>
          </cell>
          <cell r="G4439" t="str">
            <v>Очистка и дезинфекция приточных установок производительностью до 5000 м3/ч</v>
          </cell>
          <cell r="H4439" t="str">
            <v>установка</v>
          </cell>
          <cell r="I4439">
            <v>1</v>
          </cell>
          <cell r="P4439">
            <v>58.64</v>
          </cell>
          <cell r="Q4439">
            <v>9021.76</v>
          </cell>
          <cell r="R4439">
            <v>5623.8</v>
          </cell>
          <cell r="S4439">
            <v>12845.92</v>
          </cell>
          <cell r="U4439">
            <v>42.2</v>
          </cell>
          <cell r="X4439">
            <v>8992.14</v>
          </cell>
          <cell r="Y4439">
            <v>1284.5899999999999</v>
          </cell>
          <cell r="AE4439">
            <v>5623.8</v>
          </cell>
          <cell r="AF4439">
            <v>12845.92</v>
          </cell>
          <cell r="AL4439">
            <v>14.66</v>
          </cell>
          <cell r="AM4439">
            <v>2255.44</v>
          </cell>
          <cell r="AN4439">
            <v>1405.95</v>
          </cell>
          <cell r="AO4439">
            <v>3211.48</v>
          </cell>
          <cell r="AQ4439">
            <v>10.55</v>
          </cell>
          <cell r="AT4439">
            <v>70</v>
          </cell>
          <cell r="AU4439">
            <v>10</v>
          </cell>
          <cell r="AV4439">
            <v>1</v>
          </cell>
          <cell r="AW4439">
            <v>1</v>
          </cell>
          <cell r="BA4439">
            <v>1</v>
          </cell>
          <cell r="BB4439">
            <v>1</v>
          </cell>
          <cell r="BC4439">
            <v>1</v>
          </cell>
          <cell r="BS4439">
            <v>1</v>
          </cell>
          <cell r="BZ4439">
            <v>70</v>
          </cell>
          <cell r="CA4439">
            <v>10</v>
          </cell>
          <cell r="CS4439">
            <v>5623.8</v>
          </cell>
          <cell r="DD4439" t="str">
            <v>)*4</v>
          </cell>
          <cell r="DE4439" t="str">
            <v>)*4</v>
          </cell>
          <cell r="DF4439" t="str">
            <v>)*4</v>
          </cell>
          <cell r="DG4439" t="str">
            <v>)*4</v>
          </cell>
          <cell r="DI4439" t="str">
            <v>)*4</v>
          </cell>
        </row>
        <row r="4441">
          <cell r="G4441" t="str">
            <v>Приточно-вытяжная установка</v>
          </cell>
        </row>
        <row r="4471">
          <cell r="G4471" t="str">
            <v>Вентиляция</v>
          </cell>
        </row>
        <row r="4501">
          <cell r="G4501" t="str">
            <v>Вентиляторы</v>
          </cell>
        </row>
        <row r="4505">
          <cell r="F4505" t="str">
            <v>1.18-2303-3-2/1</v>
          </cell>
          <cell r="G4505" t="str">
            <v>Техническое обслуживание канального вентилятора - ежеквартальное</v>
          </cell>
          <cell r="H4505" t="str">
            <v>шт.</v>
          </cell>
          <cell r="I4505">
            <v>3</v>
          </cell>
          <cell r="S4505">
            <v>7028.88</v>
          </cell>
          <cell r="U4505">
            <v>21.12</v>
          </cell>
          <cell r="X4505">
            <v>4920.22</v>
          </cell>
          <cell r="Y4505">
            <v>702.89</v>
          </cell>
          <cell r="AE4505">
            <v>0</v>
          </cell>
          <cell r="AF4505">
            <v>2342.96</v>
          </cell>
          <cell r="AO4505">
            <v>585.74</v>
          </cell>
          <cell r="AQ4505">
            <v>1.76</v>
          </cell>
          <cell r="AT4505">
            <v>70</v>
          </cell>
          <cell r="AU4505">
            <v>10</v>
          </cell>
          <cell r="AV4505">
            <v>1</v>
          </cell>
          <cell r="BA4505">
            <v>1</v>
          </cell>
          <cell r="BZ4505">
            <v>70</v>
          </cell>
          <cell r="CA4505">
            <v>10</v>
          </cell>
          <cell r="CS4505">
            <v>0</v>
          </cell>
          <cell r="DG4505" t="str">
            <v>)*4</v>
          </cell>
          <cell r="DI4505" t="str">
            <v>)*4</v>
          </cell>
        </row>
        <row r="4507">
          <cell r="G4507" t="str">
            <v>Вентиляторы</v>
          </cell>
        </row>
        <row r="4537">
          <cell r="G4537" t="str">
            <v>Воздуховоды</v>
          </cell>
        </row>
        <row r="4541">
          <cell r="F4541" t="str">
            <v>1.18-2103-1-1/1</v>
          </cell>
          <cell r="G4541" t="str">
            <v>Очистка воздуховодов механизированным способом</v>
          </cell>
          <cell r="H4541" t="str">
            <v>100 м2</v>
          </cell>
          <cell r="I4541">
            <v>0.40570000000000001</v>
          </cell>
          <cell r="P4541">
            <v>7.12</v>
          </cell>
          <cell r="Q4541">
            <v>4486.4399999999996</v>
          </cell>
          <cell r="R4541">
            <v>2777.16</v>
          </cell>
          <cell r="S4541">
            <v>6126.98</v>
          </cell>
          <cell r="U4541">
            <v>21.307364000000003</v>
          </cell>
          <cell r="X4541">
            <v>4288.8900000000003</v>
          </cell>
          <cell r="Y4541">
            <v>612.70000000000005</v>
          </cell>
          <cell r="AE4541">
            <v>6845.36</v>
          </cell>
          <cell r="AF4541">
            <v>15102.24</v>
          </cell>
          <cell r="AL4541">
            <v>4.3899999999999997</v>
          </cell>
          <cell r="AM4541">
            <v>2764.63</v>
          </cell>
          <cell r="AN4541">
            <v>1711.34</v>
          </cell>
          <cell r="AO4541">
            <v>3775.56</v>
          </cell>
          <cell r="AQ4541">
            <v>13.13</v>
          </cell>
          <cell r="AT4541">
            <v>70</v>
          </cell>
          <cell r="AU4541">
            <v>10</v>
          </cell>
          <cell r="AV4541">
            <v>1</v>
          </cell>
          <cell r="AW4541">
            <v>1</v>
          </cell>
          <cell r="BA4541">
            <v>1</v>
          </cell>
          <cell r="BB4541">
            <v>1</v>
          </cell>
          <cell r="BC4541">
            <v>1</v>
          </cell>
          <cell r="BS4541">
            <v>1</v>
          </cell>
          <cell r="BZ4541">
            <v>70</v>
          </cell>
          <cell r="CA4541">
            <v>10</v>
          </cell>
          <cell r="CS4541">
            <v>6845.36</v>
          </cell>
          <cell r="DD4541" t="str">
            <v>)*4</v>
          </cell>
          <cell r="DE4541" t="str">
            <v>)*4</v>
          </cell>
          <cell r="DF4541" t="str">
            <v>)*4</v>
          </cell>
          <cell r="DG4541" t="str">
            <v>)*4</v>
          </cell>
          <cell r="DI4541" t="str">
            <v>)*4</v>
          </cell>
        </row>
        <row r="4542">
          <cell r="F4542" t="str">
            <v>1.18-2103-1-2/1</v>
          </cell>
          <cell r="G4542" t="str">
            <v>Дезинфекция воздуховодов, добавлять к поз. 1.18-2103-1-1</v>
          </cell>
          <cell r="H4542" t="str">
            <v>100 м2</v>
          </cell>
          <cell r="I4542">
            <v>0.40570000000000001</v>
          </cell>
          <cell r="P4542">
            <v>26.39</v>
          </cell>
          <cell r="Q4542">
            <v>671.53</v>
          </cell>
          <cell r="R4542">
            <v>435.06</v>
          </cell>
          <cell r="S4542">
            <v>980.45</v>
          </cell>
          <cell r="U4542">
            <v>3.40788</v>
          </cell>
          <cell r="X4542">
            <v>686.32</v>
          </cell>
          <cell r="Y4542">
            <v>98.05</v>
          </cell>
          <cell r="AE4542">
            <v>1072.3599999999999</v>
          </cell>
          <cell r="AF4542">
            <v>2416.6799999999998</v>
          </cell>
          <cell r="AL4542">
            <v>16.260000000000002</v>
          </cell>
          <cell r="AM4542">
            <v>413.81</v>
          </cell>
          <cell r="AN4542">
            <v>268.08999999999997</v>
          </cell>
          <cell r="AO4542">
            <v>604.16999999999996</v>
          </cell>
          <cell r="AQ4542">
            <v>2.1</v>
          </cell>
          <cell r="AT4542">
            <v>70</v>
          </cell>
          <cell r="AU4542">
            <v>10</v>
          </cell>
          <cell r="AV4542">
            <v>1</v>
          </cell>
          <cell r="AW4542">
            <v>1</v>
          </cell>
          <cell r="BA4542">
            <v>1</v>
          </cell>
          <cell r="BB4542">
            <v>1</v>
          </cell>
          <cell r="BC4542">
            <v>1</v>
          </cell>
          <cell r="BS4542">
            <v>1</v>
          </cell>
          <cell r="BZ4542">
            <v>70</v>
          </cell>
          <cell r="CA4542">
            <v>10</v>
          </cell>
          <cell r="CS4542">
            <v>1072.3599999999999</v>
          </cell>
          <cell r="DD4542" t="str">
            <v>)*4</v>
          </cell>
          <cell r="DE4542" t="str">
            <v>)*4</v>
          </cell>
          <cell r="DF4542" t="str">
            <v>)*4</v>
          </cell>
          <cell r="DG4542" t="str">
            <v>)*4</v>
          </cell>
          <cell r="DI4542" t="str">
            <v>)*4</v>
          </cell>
        </row>
        <row r="4544">
          <cell r="G4544" t="str">
            <v>Воздуховоды</v>
          </cell>
        </row>
        <row r="4574">
          <cell r="G4574" t="str">
            <v>Строение №329</v>
          </cell>
        </row>
        <row r="4604">
          <cell r="G4604" t="str">
            <v>Строение № 328</v>
          </cell>
        </row>
        <row r="4608">
          <cell r="G4608" t="str">
            <v>Вентиляторы</v>
          </cell>
        </row>
        <row r="4612">
          <cell r="F4612" t="str">
            <v>1.18-2303-3-2/1</v>
          </cell>
          <cell r="G4612" t="str">
            <v>Техническое обслуживание канального вентилятора - ежеквартальное</v>
          </cell>
          <cell r="H4612" t="str">
            <v>шт.</v>
          </cell>
          <cell r="I4612">
            <v>2</v>
          </cell>
          <cell r="S4612">
            <v>4685.92</v>
          </cell>
          <cell r="U4612">
            <v>14.08</v>
          </cell>
          <cell r="X4612">
            <v>3280.14</v>
          </cell>
          <cell r="Y4612">
            <v>468.59</v>
          </cell>
          <cell r="AE4612">
            <v>0</v>
          </cell>
          <cell r="AF4612">
            <v>2342.96</v>
          </cell>
          <cell r="AO4612">
            <v>585.74</v>
          </cell>
          <cell r="AQ4612">
            <v>1.76</v>
          </cell>
          <cell r="AT4612">
            <v>70</v>
          </cell>
          <cell r="AU4612">
            <v>10</v>
          </cell>
          <cell r="AV4612">
            <v>1</v>
          </cell>
          <cell r="BA4612">
            <v>1</v>
          </cell>
          <cell r="BZ4612">
            <v>70</v>
          </cell>
          <cell r="CA4612">
            <v>10</v>
          </cell>
          <cell r="CS4612">
            <v>0</v>
          </cell>
          <cell r="DG4612" t="str">
            <v>)*4</v>
          </cell>
          <cell r="DI4612" t="str">
            <v>)*4</v>
          </cell>
        </row>
        <row r="4614">
          <cell r="G4614" t="str">
            <v>Вентиляторы</v>
          </cell>
        </row>
        <row r="4644">
          <cell r="G4644" t="str">
            <v>Холодоснабжение</v>
          </cell>
        </row>
        <row r="4648">
          <cell r="F4648" t="str">
            <v>1.18-2403-18-1/1</v>
          </cell>
          <cell r="G4648" t="str">
            <v>Техническое обслуживание наружных блоков сплит систем мощностью до 10 кВт - ежемесячное</v>
          </cell>
          <cell r="H4648" t="str">
            <v>1 блок</v>
          </cell>
          <cell r="I4648">
            <v>1</v>
          </cell>
          <cell r="P4648">
            <v>3.52</v>
          </cell>
          <cell r="Q4648">
            <v>15.36</v>
          </cell>
          <cell r="R4648">
            <v>0.04</v>
          </cell>
          <cell r="S4648">
            <v>2701.28</v>
          </cell>
          <cell r="U4648">
            <v>7.44</v>
          </cell>
          <cell r="X4648">
            <v>1890.9</v>
          </cell>
          <cell r="Y4648">
            <v>270.13</v>
          </cell>
          <cell r="AE4648">
            <v>0.04</v>
          </cell>
          <cell r="AF4648">
            <v>2701.28</v>
          </cell>
          <cell r="AL4648">
            <v>0.88</v>
          </cell>
          <cell r="AM4648">
            <v>3.84</v>
          </cell>
          <cell r="AN4648">
            <v>0.01</v>
          </cell>
          <cell r="AO4648">
            <v>675.32</v>
          </cell>
          <cell r="AQ4648">
            <v>1.86</v>
          </cell>
          <cell r="AT4648">
            <v>70</v>
          </cell>
          <cell r="AU4648">
            <v>10</v>
          </cell>
          <cell r="AV4648">
            <v>1</v>
          </cell>
          <cell r="AW4648">
            <v>1</v>
          </cell>
          <cell r="BA4648">
            <v>1</v>
          </cell>
          <cell r="BB4648">
            <v>1</v>
          </cell>
          <cell r="BC4648">
            <v>1</v>
          </cell>
          <cell r="BS4648">
            <v>1</v>
          </cell>
          <cell r="BZ4648">
            <v>70</v>
          </cell>
          <cell r="CA4648">
            <v>10</v>
          </cell>
          <cell r="CS4648">
            <v>0.04</v>
          </cell>
          <cell r="DD4648" t="str">
            <v>)*4</v>
          </cell>
          <cell r="DE4648" t="str">
            <v>)*4</v>
          </cell>
          <cell r="DF4648" t="str">
            <v>)*4</v>
          </cell>
          <cell r="DG4648" t="str">
            <v>)*4</v>
          </cell>
          <cell r="DI4648" t="str">
            <v>)*4</v>
          </cell>
        </row>
        <row r="4649">
          <cell r="F4649" t="str">
            <v>1.18-2403-19-1/1</v>
          </cell>
          <cell r="G4649" t="str">
            <v>Техническое обслуживание внутренних настенных блоков сплит систем мощностью до 2 кВт - ежемесячное</v>
          </cell>
          <cell r="H4649" t="str">
            <v>1 блок</v>
          </cell>
          <cell r="I4649">
            <v>1</v>
          </cell>
          <cell r="P4649">
            <v>1.1599999999999999</v>
          </cell>
          <cell r="S4649">
            <v>1016.6</v>
          </cell>
          <cell r="U4649">
            <v>2.8</v>
          </cell>
          <cell r="X4649">
            <v>711.62</v>
          </cell>
          <cell r="Y4649">
            <v>101.66</v>
          </cell>
          <cell r="AE4649">
            <v>0</v>
          </cell>
          <cell r="AF4649">
            <v>1016.6</v>
          </cell>
          <cell r="AL4649">
            <v>0.28999999999999998</v>
          </cell>
          <cell r="AO4649">
            <v>254.15</v>
          </cell>
          <cell r="AQ4649">
            <v>0.7</v>
          </cell>
          <cell r="AT4649">
            <v>70</v>
          </cell>
          <cell r="AU4649">
            <v>10</v>
          </cell>
          <cell r="AV4649">
            <v>1</v>
          </cell>
          <cell r="AW4649">
            <v>1</v>
          </cell>
          <cell r="BA4649">
            <v>1</v>
          </cell>
          <cell r="BC4649">
            <v>1</v>
          </cell>
          <cell r="BZ4649">
            <v>70</v>
          </cell>
          <cell r="CA4649">
            <v>10</v>
          </cell>
          <cell r="CS4649">
            <v>0</v>
          </cell>
          <cell r="DD4649" t="str">
            <v>)*4</v>
          </cell>
          <cell r="DG4649" t="str">
            <v>)*4</v>
          </cell>
          <cell r="DI4649" t="str">
            <v>)*4</v>
          </cell>
        </row>
        <row r="4651">
          <cell r="G4651" t="str">
            <v>Холодоснабжение</v>
          </cell>
        </row>
        <row r="4681">
          <cell r="G4681" t="str">
            <v>Воздуховоды</v>
          </cell>
        </row>
        <row r="4685">
          <cell r="F4685" t="str">
            <v>1.18-2103-1-1/1</v>
          </cell>
          <cell r="G4685" t="str">
            <v>Очистка воздуховодов механизированным способом</v>
          </cell>
          <cell r="H4685" t="str">
            <v>100 м2</v>
          </cell>
          <cell r="I4685">
            <v>3.5000000000000003E-2</v>
          </cell>
          <cell r="P4685">
            <v>0.61</v>
          </cell>
          <cell r="Q4685">
            <v>387.05</v>
          </cell>
          <cell r="R4685">
            <v>239.59</v>
          </cell>
          <cell r="S4685">
            <v>528.58000000000004</v>
          </cell>
          <cell r="U4685">
            <v>1.8382000000000003</v>
          </cell>
          <cell r="X4685">
            <v>370.01</v>
          </cell>
          <cell r="Y4685">
            <v>52.86</v>
          </cell>
          <cell r="AE4685">
            <v>6845.36</v>
          </cell>
          <cell r="AF4685">
            <v>15102.24</v>
          </cell>
          <cell r="AL4685">
            <v>4.3899999999999997</v>
          </cell>
          <cell r="AM4685">
            <v>2764.63</v>
          </cell>
          <cell r="AN4685">
            <v>1711.34</v>
          </cell>
          <cell r="AO4685">
            <v>3775.56</v>
          </cell>
          <cell r="AQ4685">
            <v>13.13</v>
          </cell>
          <cell r="AT4685">
            <v>70</v>
          </cell>
          <cell r="AU4685">
            <v>10</v>
          </cell>
          <cell r="AV4685">
            <v>1</v>
          </cell>
          <cell r="AW4685">
            <v>1</v>
          </cell>
          <cell r="BA4685">
            <v>1</v>
          </cell>
          <cell r="BB4685">
            <v>1</v>
          </cell>
          <cell r="BC4685">
            <v>1</v>
          </cell>
          <cell r="BS4685">
            <v>1</v>
          </cell>
          <cell r="BZ4685">
            <v>70</v>
          </cell>
          <cell r="CA4685">
            <v>10</v>
          </cell>
          <cell r="CS4685">
            <v>6845.36</v>
          </cell>
          <cell r="DD4685" t="str">
            <v>)*4</v>
          </cell>
          <cell r="DE4685" t="str">
            <v>)*4</v>
          </cell>
          <cell r="DF4685" t="str">
            <v>)*4</v>
          </cell>
          <cell r="DG4685" t="str">
            <v>)*4</v>
          </cell>
          <cell r="DI4685" t="str">
            <v>)*4</v>
          </cell>
        </row>
        <row r="4686">
          <cell r="F4686" t="str">
            <v>1.18-2103-1-2/1</v>
          </cell>
          <cell r="G4686" t="str">
            <v>Дезинфекция воздуховодов, добавлять к поз. 1.18-2103-1-1</v>
          </cell>
          <cell r="H4686" t="str">
            <v>100 м2</v>
          </cell>
          <cell r="I4686">
            <v>3.5000000000000003E-2</v>
          </cell>
          <cell r="P4686">
            <v>2.2799999999999998</v>
          </cell>
          <cell r="Q4686">
            <v>57.93</v>
          </cell>
          <cell r="R4686">
            <v>37.53</v>
          </cell>
          <cell r="S4686">
            <v>84.58</v>
          </cell>
          <cell r="U4686">
            <v>0.29400000000000004</v>
          </cell>
          <cell r="X4686">
            <v>59.21</v>
          </cell>
          <cell r="Y4686">
            <v>8.4600000000000009</v>
          </cell>
          <cell r="AE4686">
            <v>1072.3599999999999</v>
          </cell>
          <cell r="AF4686">
            <v>2416.6799999999998</v>
          </cell>
          <cell r="AL4686">
            <v>16.260000000000002</v>
          </cell>
          <cell r="AM4686">
            <v>413.81</v>
          </cell>
          <cell r="AN4686">
            <v>268.08999999999997</v>
          </cell>
          <cell r="AO4686">
            <v>604.16999999999996</v>
          </cell>
          <cell r="AQ4686">
            <v>2.1</v>
          </cell>
          <cell r="AT4686">
            <v>70</v>
          </cell>
          <cell r="AU4686">
            <v>10</v>
          </cell>
          <cell r="AV4686">
            <v>1</v>
          </cell>
          <cell r="AW4686">
            <v>1</v>
          </cell>
          <cell r="BA4686">
            <v>1</v>
          </cell>
          <cell r="BB4686">
            <v>1</v>
          </cell>
          <cell r="BC4686">
            <v>1</v>
          </cell>
          <cell r="BS4686">
            <v>1</v>
          </cell>
          <cell r="BZ4686">
            <v>70</v>
          </cell>
          <cell r="CA4686">
            <v>10</v>
          </cell>
          <cell r="CS4686">
            <v>1072.3599999999999</v>
          </cell>
          <cell r="DD4686" t="str">
            <v>)*4</v>
          </cell>
          <cell r="DE4686" t="str">
            <v>)*4</v>
          </cell>
          <cell r="DF4686" t="str">
            <v>)*4</v>
          </cell>
          <cell r="DG4686" t="str">
            <v>)*4</v>
          </cell>
          <cell r="DI4686" t="str">
            <v>)*4</v>
          </cell>
        </row>
        <row r="4688">
          <cell r="G4688" t="str">
            <v>Воздуховоды</v>
          </cell>
        </row>
        <row r="4718">
          <cell r="G4718" t="str">
            <v>Строение № 328</v>
          </cell>
        </row>
        <row r="4748">
          <cell r="G4748" t="str">
            <v>Строение №63</v>
          </cell>
        </row>
        <row r="4752">
          <cell r="G4752" t="str">
            <v>Вентиляция</v>
          </cell>
        </row>
        <row r="4756">
          <cell r="G4756" t="str">
            <v>Узел обвязки регулирующего клапана и насоса системы П1 В1</v>
          </cell>
        </row>
        <row r="4760">
          <cell r="F4760" t="str">
            <v>1.24-2503-4-18/1</v>
          </cell>
          <cell r="G4760" t="str">
            <v>Техническое обслуживание циркуляционных насосов систем отопления с тепловыми насосами - ежемесячное</v>
          </cell>
          <cell r="H4760" t="str">
            <v>шт.</v>
          </cell>
          <cell r="I4760">
            <v>1</v>
          </cell>
          <cell r="P4760">
            <v>2.36</v>
          </cell>
          <cell r="Q4760">
            <v>473.92</v>
          </cell>
          <cell r="R4760">
            <v>309.32</v>
          </cell>
          <cell r="S4760">
            <v>644.55999999999995</v>
          </cell>
          <cell r="U4760">
            <v>1.68</v>
          </cell>
          <cell r="X4760">
            <v>451.19</v>
          </cell>
          <cell r="Y4760">
            <v>64.459999999999994</v>
          </cell>
          <cell r="AE4760">
            <v>309.32</v>
          </cell>
          <cell r="AF4760">
            <v>644.55999999999995</v>
          </cell>
          <cell r="AL4760">
            <v>0.59</v>
          </cell>
          <cell r="AM4760">
            <v>118.48</v>
          </cell>
          <cell r="AN4760">
            <v>77.33</v>
          </cell>
          <cell r="AO4760">
            <v>161.13999999999999</v>
          </cell>
          <cell r="AQ4760">
            <v>0.42</v>
          </cell>
          <cell r="AT4760">
            <v>70</v>
          </cell>
          <cell r="AU4760">
            <v>10</v>
          </cell>
          <cell r="AV4760">
            <v>1</v>
          </cell>
          <cell r="AW4760">
            <v>1</v>
          </cell>
          <cell r="BA4760">
            <v>1</v>
          </cell>
          <cell r="BB4760">
            <v>1</v>
          </cell>
          <cell r="BC4760">
            <v>1</v>
          </cell>
          <cell r="BS4760">
            <v>1</v>
          </cell>
          <cell r="BZ4760">
            <v>70</v>
          </cell>
          <cell r="CA4760">
            <v>10</v>
          </cell>
          <cell r="CS4760">
            <v>309.32</v>
          </cell>
          <cell r="DD4760" t="str">
            <v>)*4</v>
          </cell>
          <cell r="DE4760" t="str">
            <v>)*4</v>
          </cell>
          <cell r="DF4760" t="str">
            <v>)*4</v>
          </cell>
          <cell r="DG4760" t="str">
            <v>)*4</v>
          </cell>
          <cell r="DI4760" t="str">
            <v>)*4</v>
          </cell>
        </row>
        <row r="4761">
          <cell r="F4761" t="str">
            <v>1.15-2303-4-2/1</v>
          </cell>
          <cell r="G4761" t="str">
            <v>Прочистка сетчатых фильтров грубой очистки воды диаметром до 50 мм</v>
          </cell>
          <cell r="H4761" t="str">
            <v>10 шт.</v>
          </cell>
          <cell r="I4761">
            <v>0.1</v>
          </cell>
          <cell r="S4761">
            <v>78.72</v>
          </cell>
          <cell r="U4761">
            <v>0.23300000000000001</v>
          </cell>
          <cell r="X4761">
            <v>55.1</v>
          </cell>
          <cell r="Y4761">
            <v>7.87</v>
          </cell>
          <cell r="AE4761">
            <v>0</v>
          </cell>
          <cell r="AF4761">
            <v>787.21</v>
          </cell>
          <cell r="AO4761">
            <v>787.21</v>
          </cell>
          <cell r="AQ4761">
            <v>2.33</v>
          </cell>
          <cell r="AT4761">
            <v>70</v>
          </cell>
          <cell r="AU4761">
            <v>10</v>
          </cell>
          <cell r="AV4761">
            <v>1</v>
          </cell>
          <cell r="BA4761">
            <v>1</v>
          </cell>
          <cell r="BZ4761">
            <v>70</v>
          </cell>
          <cell r="CA4761">
            <v>10</v>
          </cell>
          <cell r="CS4761">
            <v>0</v>
          </cell>
          <cell r="DG4761" t="str">
            <v/>
          </cell>
          <cell r="DI4761" t="str">
            <v/>
          </cell>
        </row>
        <row r="4762">
          <cell r="F4762" t="str">
            <v>1.23-2103-41-1/1</v>
          </cell>
          <cell r="G4762" t="str">
            <v>Техническое обслуживание регулирующего клапана (балансировочные)</v>
          </cell>
          <cell r="H4762" t="str">
            <v>шт.</v>
          </cell>
          <cell r="I4762">
            <v>2</v>
          </cell>
          <cell r="Q4762">
            <v>1137.3599999999999</v>
          </cell>
          <cell r="R4762">
            <v>742.32</v>
          </cell>
          <cell r="S4762">
            <v>2731.44</v>
          </cell>
          <cell r="U4762">
            <v>8.879999999999999</v>
          </cell>
          <cell r="X4762">
            <v>1912.01</v>
          </cell>
          <cell r="Y4762">
            <v>273.14</v>
          </cell>
          <cell r="AE4762">
            <v>371.16</v>
          </cell>
          <cell r="AF4762">
            <v>1365.72</v>
          </cell>
          <cell r="AM4762">
            <v>47.39</v>
          </cell>
          <cell r="AN4762">
            <v>30.93</v>
          </cell>
          <cell r="AO4762">
            <v>113.81</v>
          </cell>
          <cell r="AQ4762">
            <v>0.37</v>
          </cell>
          <cell r="AT4762">
            <v>70</v>
          </cell>
          <cell r="AU4762">
            <v>10</v>
          </cell>
          <cell r="AV4762">
            <v>1</v>
          </cell>
          <cell r="BA4762">
            <v>1</v>
          </cell>
          <cell r="BB4762">
            <v>1</v>
          </cell>
          <cell r="BS4762">
            <v>1</v>
          </cell>
          <cell r="BZ4762">
            <v>70</v>
          </cell>
          <cell r="CA4762">
            <v>10</v>
          </cell>
          <cell r="CS4762">
            <v>371.16</v>
          </cell>
          <cell r="DE4762" t="str">
            <v>)*12</v>
          </cell>
          <cell r="DF4762" t="str">
            <v>)*12</v>
          </cell>
          <cell r="DG4762" t="str">
            <v>)*12</v>
          </cell>
          <cell r="DI4762" t="str">
            <v>)*12</v>
          </cell>
        </row>
        <row r="4763">
          <cell r="F4763" t="str">
            <v>1.18-2203-3-3/1</v>
          </cell>
          <cell r="G4763" t="str">
            <v>Техническое обслуживание клапанов воздушных регулирующих с электроприводом диаметром/периметром до 560/1600 мм</v>
          </cell>
          <cell r="H4763" t="str">
            <v>шт.</v>
          </cell>
          <cell r="I4763">
            <v>2</v>
          </cell>
          <cell r="P4763">
            <v>10.56</v>
          </cell>
          <cell r="Q4763">
            <v>568.79999999999995</v>
          </cell>
          <cell r="R4763">
            <v>371.28</v>
          </cell>
          <cell r="S4763">
            <v>5053.92</v>
          </cell>
          <cell r="U4763">
            <v>13.919999999999998</v>
          </cell>
          <cell r="X4763">
            <v>3537.74</v>
          </cell>
          <cell r="Y4763">
            <v>505.39</v>
          </cell>
          <cell r="AE4763">
            <v>185.64</v>
          </cell>
          <cell r="AF4763">
            <v>2526.96</v>
          </cell>
          <cell r="AL4763">
            <v>0.44</v>
          </cell>
          <cell r="AM4763">
            <v>23.7</v>
          </cell>
          <cell r="AN4763">
            <v>15.47</v>
          </cell>
          <cell r="AO4763">
            <v>210.58</v>
          </cell>
          <cell r="AQ4763">
            <v>0.57999999999999996</v>
          </cell>
          <cell r="AT4763">
            <v>70</v>
          </cell>
          <cell r="AU4763">
            <v>10</v>
          </cell>
          <cell r="AV4763">
            <v>1</v>
          </cell>
          <cell r="AW4763">
            <v>1</v>
          </cell>
          <cell r="BA4763">
            <v>1</v>
          </cell>
          <cell r="BB4763">
            <v>1</v>
          </cell>
          <cell r="BC4763">
            <v>1</v>
          </cell>
          <cell r="BS4763">
            <v>1</v>
          </cell>
          <cell r="BZ4763">
            <v>70</v>
          </cell>
          <cell r="CA4763">
            <v>10</v>
          </cell>
          <cell r="CS4763">
            <v>185.64</v>
          </cell>
          <cell r="DD4763" t="str">
            <v>)*12</v>
          </cell>
          <cell r="DE4763" t="str">
            <v>)*12</v>
          </cell>
          <cell r="DF4763" t="str">
            <v>)*12</v>
          </cell>
          <cell r="DG4763" t="str">
            <v>)*12</v>
          </cell>
          <cell r="DI4763" t="str">
            <v>)*12</v>
          </cell>
        </row>
        <row r="4765">
          <cell r="G4765" t="str">
            <v>Узел обвязки регулирующего клапана и насоса системы П1 В1</v>
          </cell>
        </row>
        <row r="4795">
          <cell r="G4795" t="str">
            <v>Воздухоотводчики</v>
          </cell>
        </row>
        <row r="4799">
          <cell r="F4799" t="str">
            <v>1.17-2103-17-1/1</v>
          </cell>
          <cell r="G4799" t="str">
            <v>Техническое обслуживание автоматического воздухоотводчика</v>
          </cell>
          <cell r="H4799" t="str">
            <v>10 шт.</v>
          </cell>
          <cell r="I4799">
            <v>1.4</v>
          </cell>
          <cell r="P4799">
            <v>3.3</v>
          </cell>
          <cell r="S4799">
            <v>2875.88</v>
          </cell>
          <cell r="U4799">
            <v>8.5119999999999987</v>
          </cell>
          <cell r="X4799">
            <v>2013.12</v>
          </cell>
          <cell r="Y4799">
            <v>287.58999999999997</v>
          </cell>
          <cell r="AE4799">
            <v>0</v>
          </cell>
          <cell r="AF4799">
            <v>2054.1999999999998</v>
          </cell>
          <cell r="AL4799">
            <v>0.59</v>
          </cell>
          <cell r="AO4799">
            <v>513.54999999999995</v>
          </cell>
          <cell r="AQ4799">
            <v>1.52</v>
          </cell>
          <cell r="AT4799">
            <v>70</v>
          </cell>
          <cell r="AU4799">
            <v>10</v>
          </cell>
          <cell r="AV4799">
            <v>1</v>
          </cell>
          <cell r="AW4799">
            <v>1</v>
          </cell>
          <cell r="BA4799">
            <v>1</v>
          </cell>
          <cell r="BC4799">
            <v>1</v>
          </cell>
          <cell r="BZ4799">
            <v>70</v>
          </cell>
          <cell r="CA4799">
            <v>10</v>
          </cell>
          <cell r="CS4799">
            <v>0</v>
          </cell>
          <cell r="DD4799" t="str">
            <v>)*4</v>
          </cell>
          <cell r="DG4799" t="str">
            <v>)*4</v>
          </cell>
          <cell r="DI4799" t="str">
            <v>)*4</v>
          </cell>
        </row>
        <row r="4801">
          <cell r="G4801" t="str">
            <v>Воздухоотводчики</v>
          </cell>
        </row>
        <row r="4831">
          <cell r="G4831" t="str">
            <v>Манометры, термометры</v>
          </cell>
        </row>
        <row r="4835">
          <cell r="F4835" t="str">
            <v>1.23-2103-43-1/1</v>
          </cell>
          <cell r="G4835" t="str">
            <v>Техническое обслуживание манометра</v>
          </cell>
          <cell r="H4835" t="str">
            <v>10 шт.</v>
          </cell>
          <cell r="I4835">
            <v>0.5</v>
          </cell>
          <cell r="Q4835">
            <v>94.8</v>
          </cell>
          <cell r="R4835">
            <v>61.86</v>
          </cell>
          <cell r="S4835">
            <v>184.56</v>
          </cell>
          <cell r="U4835">
            <v>0.60000000000000009</v>
          </cell>
          <cell r="X4835">
            <v>129.19</v>
          </cell>
          <cell r="Y4835">
            <v>18.46</v>
          </cell>
          <cell r="AE4835">
            <v>123.72</v>
          </cell>
          <cell r="AF4835">
            <v>369.12</v>
          </cell>
          <cell r="AM4835">
            <v>15.8</v>
          </cell>
          <cell r="AN4835">
            <v>10.31</v>
          </cell>
          <cell r="AO4835">
            <v>30.76</v>
          </cell>
          <cell r="AQ4835">
            <v>0.1</v>
          </cell>
          <cell r="AT4835">
            <v>70</v>
          </cell>
          <cell r="AU4835">
            <v>10</v>
          </cell>
          <cell r="AV4835">
            <v>1</v>
          </cell>
          <cell r="BA4835">
            <v>1</v>
          </cell>
          <cell r="BB4835">
            <v>1</v>
          </cell>
          <cell r="BS4835">
            <v>1</v>
          </cell>
          <cell r="BZ4835">
            <v>70</v>
          </cell>
          <cell r="CA4835">
            <v>10</v>
          </cell>
          <cell r="CS4835">
            <v>123.72</v>
          </cell>
          <cell r="DE4835" t="str">
            <v>)*12</v>
          </cell>
          <cell r="DF4835" t="str">
            <v>)*12</v>
          </cell>
          <cell r="DG4835" t="str">
            <v>)*12</v>
          </cell>
          <cell r="DI4835" t="str">
            <v>)*12</v>
          </cell>
        </row>
        <row r="4836">
          <cell r="F4836" t="str">
            <v>1.23-2103-42-1/1</v>
          </cell>
          <cell r="G4836" t="str">
            <v>Техническое обслуживание термометра</v>
          </cell>
          <cell r="H4836" t="str">
            <v>10 шт.</v>
          </cell>
          <cell r="I4836">
            <v>0.4</v>
          </cell>
          <cell r="Q4836">
            <v>75.84</v>
          </cell>
          <cell r="R4836">
            <v>49.49</v>
          </cell>
          <cell r="S4836">
            <v>147.65</v>
          </cell>
          <cell r="U4836">
            <v>0.48000000000000009</v>
          </cell>
          <cell r="X4836">
            <v>103.36</v>
          </cell>
          <cell r="Y4836">
            <v>14.77</v>
          </cell>
          <cell r="AE4836">
            <v>123.72</v>
          </cell>
          <cell r="AF4836">
            <v>369.12</v>
          </cell>
          <cell r="AM4836">
            <v>15.8</v>
          </cell>
          <cell r="AN4836">
            <v>10.31</v>
          </cell>
          <cell r="AO4836">
            <v>30.76</v>
          </cell>
          <cell r="AQ4836">
            <v>0.1</v>
          </cell>
          <cell r="AT4836">
            <v>70</v>
          </cell>
          <cell r="AU4836">
            <v>10</v>
          </cell>
          <cell r="AV4836">
            <v>1</v>
          </cell>
          <cell r="BA4836">
            <v>1</v>
          </cell>
          <cell r="BB4836">
            <v>1</v>
          </cell>
          <cell r="BS4836">
            <v>1</v>
          </cell>
          <cell r="BZ4836">
            <v>70</v>
          </cell>
          <cell r="CA4836">
            <v>10</v>
          </cell>
          <cell r="CS4836">
            <v>123.72</v>
          </cell>
          <cell r="DE4836" t="str">
            <v>)*12</v>
          </cell>
          <cell r="DF4836" t="str">
            <v>)*12</v>
          </cell>
          <cell r="DG4836" t="str">
            <v>)*12</v>
          </cell>
          <cell r="DI4836" t="str">
            <v>)*12</v>
          </cell>
        </row>
        <row r="4837">
          <cell r="F4837" t="str">
            <v>1.17-2103-16-1/1</v>
          </cell>
          <cell r="G4837" t="str">
            <v>Техническое обслуживание крана трехходового шарового под манометр</v>
          </cell>
          <cell r="H4837" t="str">
            <v>10 шт.</v>
          </cell>
          <cell r="I4837">
            <v>0.5</v>
          </cell>
          <cell r="P4837">
            <v>1.74</v>
          </cell>
          <cell r="S4837">
            <v>1824.42</v>
          </cell>
          <cell r="U4837">
            <v>5.4</v>
          </cell>
          <cell r="X4837">
            <v>1277.0899999999999</v>
          </cell>
          <cell r="Y4837">
            <v>182.44</v>
          </cell>
          <cell r="AE4837">
            <v>0</v>
          </cell>
          <cell r="AF4837">
            <v>3648.84</v>
          </cell>
          <cell r="AL4837">
            <v>0.28999999999999998</v>
          </cell>
          <cell r="AO4837">
            <v>304.07</v>
          </cell>
          <cell r="AQ4837">
            <v>0.9</v>
          </cell>
          <cell r="AT4837">
            <v>70</v>
          </cell>
          <cell r="AU4837">
            <v>10</v>
          </cell>
          <cell r="AV4837">
            <v>1</v>
          </cell>
          <cell r="AW4837">
            <v>1</v>
          </cell>
          <cell r="BA4837">
            <v>1</v>
          </cell>
          <cell r="BC4837">
            <v>1</v>
          </cell>
          <cell r="BZ4837">
            <v>70</v>
          </cell>
          <cell r="CA4837">
            <v>10</v>
          </cell>
          <cell r="CS4837">
            <v>0</v>
          </cell>
          <cell r="DD4837" t="str">
            <v>)*12</v>
          </cell>
          <cell r="DG4837" t="str">
            <v>)*12</v>
          </cell>
          <cell r="DI4837" t="str">
            <v>)*12</v>
          </cell>
        </row>
        <row r="4839">
          <cell r="G4839" t="str">
            <v>Манометры, термометры</v>
          </cell>
        </row>
        <row r="4869">
          <cell r="G4869" t="str">
            <v>Вентиляция</v>
          </cell>
        </row>
        <row r="4899">
          <cell r="G4899" t="str">
            <v>Вентиляция</v>
          </cell>
        </row>
        <row r="4903">
          <cell r="G4903" t="str">
            <v>Приточно-вытяжная установка П1 В1</v>
          </cell>
        </row>
        <row r="4907">
          <cell r="F4907" t="str">
            <v>1.18-2403-20-4/1</v>
          </cell>
          <cell r="G4907" t="str">
            <v>Техническое обслуживание вытяжных установок производительностью до 20000 м3/ч - ежеквартальное</v>
          </cell>
          <cell r="H4907" t="str">
            <v>установка</v>
          </cell>
          <cell r="I4907">
            <v>1</v>
          </cell>
          <cell r="P4907">
            <v>0.48</v>
          </cell>
          <cell r="S4907">
            <v>4037.4</v>
          </cell>
          <cell r="U4907">
            <v>11.12</v>
          </cell>
          <cell r="X4907">
            <v>2826.18</v>
          </cell>
          <cell r="Y4907">
            <v>403.74</v>
          </cell>
          <cell r="AE4907">
            <v>0</v>
          </cell>
          <cell r="AF4907">
            <v>4037.4</v>
          </cell>
          <cell r="AL4907">
            <v>0.12</v>
          </cell>
          <cell r="AO4907">
            <v>1009.35</v>
          </cell>
          <cell r="AQ4907">
            <v>2.78</v>
          </cell>
          <cell r="AT4907">
            <v>70</v>
          </cell>
          <cell r="AU4907">
            <v>10</v>
          </cell>
          <cell r="AV4907">
            <v>1</v>
          </cell>
          <cell r="AW4907">
            <v>1</v>
          </cell>
          <cell r="BA4907">
            <v>1</v>
          </cell>
          <cell r="BC4907">
            <v>1</v>
          </cell>
          <cell r="BZ4907">
            <v>70</v>
          </cell>
          <cell r="CA4907">
            <v>10</v>
          </cell>
          <cell r="CS4907">
            <v>0</v>
          </cell>
          <cell r="DD4907" t="str">
            <v>)*4</v>
          </cell>
          <cell r="DG4907" t="str">
            <v>)*4</v>
          </cell>
          <cell r="DI4907" t="str">
            <v>)*4</v>
          </cell>
        </row>
        <row r="4908">
          <cell r="F4908" t="str">
            <v>1.18-2403-21-6/1</v>
          </cell>
          <cell r="G4908" t="str">
            <v>Техническое обслуживание приточных установок производительностью до 20000 м3/ч - ежеквартальное</v>
          </cell>
          <cell r="H4908" t="str">
            <v>установка</v>
          </cell>
          <cell r="I4908">
            <v>1</v>
          </cell>
          <cell r="P4908">
            <v>119.52</v>
          </cell>
          <cell r="Q4908">
            <v>18.239999999999998</v>
          </cell>
          <cell r="R4908">
            <v>0.08</v>
          </cell>
          <cell r="S4908">
            <v>7319.6</v>
          </cell>
          <cell r="U4908">
            <v>20.16</v>
          </cell>
          <cell r="X4908">
            <v>5123.72</v>
          </cell>
          <cell r="Y4908">
            <v>731.96</v>
          </cell>
          <cell r="AE4908">
            <v>0.08</v>
          </cell>
          <cell r="AF4908">
            <v>7319.6</v>
          </cell>
          <cell r="AL4908">
            <v>29.88</v>
          </cell>
          <cell r="AM4908">
            <v>4.5599999999999996</v>
          </cell>
          <cell r="AN4908">
            <v>0.02</v>
          </cell>
          <cell r="AO4908">
            <v>1829.9</v>
          </cell>
          <cell r="AQ4908">
            <v>5.04</v>
          </cell>
          <cell r="AT4908">
            <v>70</v>
          </cell>
          <cell r="AU4908">
            <v>10</v>
          </cell>
          <cell r="AV4908">
            <v>1</v>
          </cell>
          <cell r="AW4908">
            <v>1</v>
          </cell>
          <cell r="BA4908">
            <v>1</v>
          </cell>
          <cell r="BB4908">
            <v>1</v>
          </cell>
          <cell r="BC4908">
            <v>1</v>
          </cell>
          <cell r="BS4908">
            <v>1</v>
          </cell>
          <cell r="BZ4908">
            <v>70</v>
          </cell>
          <cell r="CA4908">
            <v>10</v>
          </cell>
          <cell r="CS4908">
            <v>0.08</v>
          </cell>
          <cell r="DD4908" t="str">
            <v>)*4</v>
          </cell>
          <cell r="DE4908" t="str">
            <v>)*4</v>
          </cell>
          <cell r="DF4908" t="str">
            <v>)*4</v>
          </cell>
          <cell r="DG4908" t="str">
            <v>)*4</v>
          </cell>
          <cell r="DI4908" t="str">
            <v>)*4</v>
          </cell>
        </row>
        <row r="4909">
          <cell r="F4909" t="str">
            <v>1.18-2403-15-2/1</v>
          </cell>
          <cell r="G4909" t="str">
            <v>Очистка и дезинфекция приточных установок производительностью свыше 5000 м3/ч до 20000 м3/ч</v>
          </cell>
          <cell r="H4909" t="str">
            <v>установка</v>
          </cell>
          <cell r="I4909">
            <v>1</v>
          </cell>
          <cell r="P4909">
            <v>62.16</v>
          </cell>
          <cell r="Q4909">
            <v>11866.28</v>
          </cell>
          <cell r="R4909">
            <v>7371.24</v>
          </cell>
          <cell r="S4909">
            <v>16772.599999999999</v>
          </cell>
          <cell r="U4909">
            <v>55.08</v>
          </cell>
          <cell r="X4909">
            <v>11740.82</v>
          </cell>
          <cell r="Y4909">
            <v>1677.26</v>
          </cell>
          <cell r="AE4909">
            <v>7371.24</v>
          </cell>
          <cell r="AF4909">
            <v>16772.599999999999</v>
          </cell>
          <cell r="AL4909">
            <v>15.54</v>
          </cell>
          <cell r="AM4909">
            <v>2966.57</v>
          </cell>
          <cell r="AN4909">
            <v>1842.81</v>
          </cell>
          <cell r="AO4909">
            <v>4193.1499999999996</v>
          </cell>
          <cell r="AQ4909">
            <v>13.77</v>
          </cell>
          <cell r="AT4909">
            <v>70</v>
          </cell>
          <cell r="AU4909">
            <v>10</v>
          </cell>
          <cell r="AV4909">
            <v>1</v>
          </cell>
          <cell r="AW4909">
            <v>1</v>
          </cell>
          <cell r="BA4909">
            <v>1</v>
          </cell>
          <cell r="BB4909">
            <v>1</v>
          </cell>
          <cell r="BC4909">
            <v>1</v>
          </cell>
          <cell r="BS4909">
            <v>1</v>
          </cell>
          <cell r="BZ4909">
            <v>70</v>
          </cell>
          <cell r="CA4909">
            <v>10</v>
          </cell>
          <cell r="CS4909">
            <v>7371.24</v>
          </cell>
          <cell r="DD4909" t="str">
            <v>)*4</v>
          </cell>
          <cell r="DE4909" t="str">
            <v>)*4</v>
          </cell>
          <cell r="DF4909" t="str">
            <v>)*4</v>
          </cell>
          <cell r="DG4909" t="str">
            <v>)*4</v>
          </cell>
          <cell r="DI4909" t="str">
            <v>)*4</v>
          </cell>
        </row>
        <row r="4911">
          <cell r="G4911" t="str">
            <v>Приточно-вытяжная установка П1 В1</v>
          </cell>
        </row>
        <row r="4941">
          <cell r="G4941" t="str">
            <v>Вентиляция</v>
          </cell>
        </row>
        <row r="4971">
          <cell r="G4971" t="str">
            <v>Вентиляторы</v>
          </cell>
        </row>
        <row r="4975">
          <cell r="F4975" t="str">
            <v>1.18-2303-3-2/1</v>
          </cell>
          <cell r="G4975" t="str">
            <v>Техническое обслуживание канального вентилятора - ежеквартальное</v>
          </cell>
          <cell r="H4975" t="str">
            <v>шт.</v>
          </cell>
          <cell r="I4975">
            <v>5</v>
          </cell>
          <cell r="S4975">
            <v>11714.8</v>
          </cell>
          <cell r="U4975">
            <v>35.200000000000003</v>
          </cell>
          <cell r="X4975">
            <v>8200.36</v>
          </cell>
          <cell r="Y4975">
            <v>1171.48</v>
          </cell>
          <cell r="AE4975">
            <v>0</v>
          </cell>
          <cell r="AF4975">
            <v>2342.96</v>
          </cell>
          <cell r="AO4975">
            <v>585.74</v>
          </cell>
          <cell r="AQ4975">
            <v>1.76</v>
          </cell>
          <cell r="AT4975">
            <v>70</v>
          </cell>
          <cell r="AU4975">
            <v>10</v>
          </cell>
          <cell r="AV4975">
            <v>1</v>
          </cell>
          <cell r="BA4975">
            <v>1</v>
          </cell>
          <cell r="BZ4975">
            <v>70</v>
          </cell>
          <cell r="CA4975">
            <v>10</v>
          </cell>
          <cell r="CS4975">
            <v>0</v>
          </cell>
          <cell r="DG4975" t="str">
            <v>)*4</v>
          </cell>
          <cell r="DI4975" t="str">
            <v>)*4</v>
          </cell>
        </row>
        <row r="4976">
          <cell r="F4976" t="str">
            <v>1.18-2303-4-2/1</v>
          </cell>
          <cell r="G4976" t="str">
            <v>Техническое обслуживание горизонтальных воздушно-тепловых завес с электрическим нагревателем производительностью по воздуху до 1000 м3/ч (прим. воздушно-отопительный агрегат.)</v>
          </cell>
          <cell r="H4976" t="str">
            <v>шт.</v>
          </cell>
          <cell r="I4976">
            <v>12</v>
          </cell>
          <cell r="P4976">
            <v>28.32</v>
          </cell>
          <cell r="Q4976">
            <v>145.91999999999999</v>
          </cell>
          <cell r="R4976">
            <v>0.48</v>
          </cell>
          <cell r="S4976">
            <v>17776.32</v>
          </cell>
          <cell r="U4976">
            <v>48.96</v>
          </cell>
          <cell r="X4976">
            <v>12443.42</v>
          </cell>
          <cell r="Y4976">
            <v>1777.63</v>
          </cell>
          <cell r="AE4976">
            <v>0.04</v>
          </cell>
          <cell r="AF4976">
            <v>1481.36</v>
          </cell>
          <cell r="AL4976">
            <v>0.59</v>
          </cell>
          <cell r="AM4976">
            <v>3.04</v>
          </cell>
          <cell r="AN4976">
            <v>0.01</v>
          </cell>
          <cell r="AO4976">
            <v>370.34</v>
          </cell>
          <cell r="AQ4976">
            <v>1.02</v>
          </cell>
          <cell r="AT4976">
            <v>70</v>
          </cell>
          <cell r="AU4976">
            <v>10</v>
          </cell>
          <cell r="AV4976">
            <v>1</v>
          </cell>
          <cell r="AW4976">
            <v>1</v>
          </cell>
          <cell r="BA4976">
            <v>1</v>
          </cell>
          <cell r="BB4976">
            <v>1</v>
          </cell>
          <cell r="BC4976">
            <v>1</v>
          </cell>
          <cell r="BS4976">
            <v>1</v>
          </cell>
          <cell r="BZ4976">
            <v>70</v>
          </cell>
          <cell r="CA4976">
            <v>10</v>
          </cell>
          <cell r="CS4976">
            <v>0.04</v>
          </cell>
          <cell r="DD4976" t="str">
            <v>)*4</v>
          </cell>
          <cell r="DE4976" t="str">
            <v>)*4</v>
          </cell>
          <cell r="DF4976" t="str">
            <v>)*4</v>
          </cell>
          <cell r="DG4976" t="str">
            <v>)*4</v>
          </cell>
          <cell r="DI4976" t="str">
            <v>)*4</v>
          </cell>
        </row>
        <row r="4978">
          <cell r="G4978" t="str">
            <v>Вентиляторы</v>
          </cell>
        </row>
        <row r="5008">
          <cell r="G5008" t="str">
            <v>Тепловые завесы</v>
          </cell>
        </row>
        <row r="5012">
          <cell r="F5012" t="str">
            <v>1.18-2303-4-4/1</v>
          </cell>
          <cell r="G5012" t="str">
            <v>Техническое обслуживание горизонтальных тепловых завес с электрическим нагревателем производительностью по воздуху до 3000 м3/ч</v>
          </cell>
          <cell r="H5012" t="str">
            <v>шт.</v>
          </cell>
          <cell r="I5012">
            <v>2</v>
          </cell>
          <cell r="P5012">
            <v>9.36</v>
          </cell>
          <cell r="Q5012">
            <v>44.56</v>
          </cell>
          <cell r="R5012">
            <v>0.16</v>
          </cell>
          <cell r="S5012">
            <v>4182.6400000000003</v>
          </cell>
          <cell r="U5012">
            <v>11.52</v>
          </cell>
          <cell r="X5012">
            <v>2927.85</v>
          </cell>
          <cell r="Y5012">
            <v>418.26</v>
          </cell>
          <cell r="AE5012">
            <v>0.08</v>
          </cell>
          <cell r="AF5012">
            <v>2091.3200000000002</v>
          </cell>
          <cell r="AL5012">
            <v>1.17</v>
          </cell>
          <cell r="AM5012">
            <v>5.57</v>
          </cell>
          <cell r="AN5012">
            <v>0.02</v>
          </cell>
          <cell r="AO5012">
            <v>522.83000000000004</v>
          </cell>
          <cell r="AQ5012">
            <v>1.44</v>
          </cell>
          <cell r="AT5012">
            <v>70</v>
          </cell>
          <cell r="AU5012">
            <v>10</v>
          </cell>
          <cell r="AV5012">
            <v>1</v>
          </cell>
          <cell r="AW5012">
            <v>1</v>
          </cell>
          <cell r="BA5012">
            <v>1</v>
          </cell>
          <cell r="BB5012">
            <v>1</v>
          </cell>
          <cell r="BC5012">
            <v>1</v>
          </cell>
          <cell r="BS5012">
            <v>1</v>
          </cell>
          <cell r="BZ5012">
            <v>70</v>
          </cell>
          <cell r="CA5012">
            <v>10</v>
          </cell>
          <cell r="CS5012">
            <v>0.08</v>
          </cell>
          <cell r="DD5012" t="str">
            <v>)*4</v>
          </cell>
          <cell r="DE5012" t="str">
            <v>)*4</v>
          </cell>
          <cell r="DF5012" t="str">
            <v>)*4</v>
          </cell>
          <cell r="DG5012" t="str">
            <v>)*4</v>
          </cell>
          <cell r="DI5012" t="str">
            <v>)*4</v>
          </cell>
        </row>
        <row r="5014">
          <cell r="G5014" t="str">
            <v>Тепловые завесы</v>
          </cell>
        </row>
        <row r="5044">
          <cell r="G5044" t="str">
            <v>Холодоснабжение VRF оборудование</v>
          </cell>
        </row>
        <row r="5048">
          <cell r="F5048" t="str">
            <v>1.18-2403-18-2/1</v>
          </cell>
          <cell r="G5048" t="str">
            <v>Техническое обслуживание наружных блоков сплит систем мощностью свыше 10 кВт - ежемесячное</v>
          </cell>
          <cell r="H5048" t="str">
            <v>1 блок</v>
          </cell>
          <cell r="I5048">
            <v>6</v>
          </cell>
          <cell r="P5048">
            <v>49.2</v>
          </cell>
          <cell r="Q5048">
            <v>184.08</v>
          </cell>
          <cell r="R5048">
            <v>0.48</v>
          </cell>
          <cell r="S5048">
            <v>20738.88</v>
          </cell>
          <cell r="U5048">
            <v>57.12</v>
          </cell>
          <cell r="X5048">
            <v>14517.22</v>
          </cell>
          <cell r="Y5048">
            <v>2073.89</v>
          </cell>
          <cell r="AE5048">
            <v>0.08</v>
          </cell>
          <cell r="AF5048">
            <v>3456.48</v>
          </cell>
          <cell r="AL5048">
            <v>2.0499999999999998</v>
          </cell>
          <cell r="AM5048">
            <v>7.67</v>
          </cell>
          <cell r="AN5048">
            <v>0.02</v>
          </cell>
          <cell r="AO5048">
            <v>864.12</v>
          </cell>
          <cell r="AQ5048">
            <v>2.38</v>
          </cell>
          <cell r="AT5048">
            <v>70</v>
          </cell>
          <cell r="AU5048">
            <v>10</v>
          </cell>
          <cell r="AV5048">
            <v>1</v>
          </cell>
          <cell r="AW5048">
            <v>1</v>
          </cell>
          <cell r="BA5048">
            <v>1</v>
          </cell>
          <cell r="BB5048">
            <v>1</v>
          </cell>
          <cell r="BC5048">
            <v>1</v>
          </cell>
          <cell r="BS5048">
            <v>1</v>
          </cell>
          <cell r="BZ5048">
            <v>70</v>
          </cell>
          <cell r="CA5048">
            <v>10</v>
          </cell>
          <cell r="CS5048">
            <v>0.08</v>
          </cell>
          <cell r="DD5048" t="str">
            <v>)*4</v>
          </cell>
          <cell r="DE5048" t="str">
            <v>)*4</v>
          </cell>
          <cell r="DF5048" t="str">
            <v>)*4</v>
          </cell>
          <cell r="DG5048" t="str">
            <v>)*4</v>
          </cell>
          <cell r="DI5048" t="str">
            <v>)*4</v>
          </cell>
        </row>
        <row r="5049">
          <cell r="F5049" t="str">
            <v>1.18-2403-17-2/1</v>
          </cell>
          <cell r="G5049" t="str">
            <v>Техническое обслуживание внутренних кассетных блоков сплит систем мощностью свыше 5 кВт - ежемесячное</v>
          </cell>
          <cell r="H5049" t="str">
            <v>1 блок</v>
          </cell>
          <cell r="I5049">
            <v>22</v>
          </cell>
          <cell r="P5049">
            <v>77.44</v>
          </cell>
          <cell r="S5049">
            <v>32589.919999999998</v>
          </cell>
          <cell r="U5049">
            <v>89.76</v>
          </cell>
          <cell r="X5049">
            <v>22812.94</v>
          </cell>
          <cell r="Y5049">
            <v>3258.99</v>
          </cell>
          <cell r="AE5049">
            <v>0</v>
          </cell>
          <cell r="AF5049">
            <v>1481.36</v>
          </cell>
          <cell r="AL5049">
            <v>0.88</v>
          </cell>
          <cell r="AO5049">
            <v>370.34</v>
          </cell>
          <cell r="AQ5049">
            <v>1.02</v>
          </cell>
          <cell r="AT5049">
            <v>70</v>
          </cell>
          <cell r="AU5049">
            <v>10</v>
          </cell>
          <cell r="AV5049">
            <v>1</v>
          </cell>
          <cell r="AW5049">
            <v>1</v>
          </cell>
          <cell r="BA5049">
            <v>1</v>
          </cell>
          <cell r="BC5049">
            <v>1</v>
          </cell>
          <cell r="BZ5049">
            <v>70</v>
          </cell>
          <cell r="CA5049">
            <v>10</v>
          </cell>
          <cell r="CS5049">
            <v>0</v>
          </cell>
          <cell r="DD5049" t="str">
            <v>)*4</v>
          </cell>
          <cell r="DG5049" t="str">
            <v>)*4</v>
          </cell>
          <cell r="DI5049" t="str">
            <v>)*4</v>
          </cell>
        </row>
        <row r="5051">
          <cell r="G5051" t="str">
            <v>Холодоснабжение VRF оборудование</v>
          </cell>
        </row>
        <row r="5081">
          <cell r="G5081" t="str">
            <v>Воздуховоды</v>
          </cell>
        </row>
        <row r="5085">
          <cell r="F5085" t="str">
            <v>1.18-2103-1-1/1</v>
          </cell>
          <cell r="G5085" t="str">
            <v>Очистка воздуховодов механизированным способом</v>
          </cell>
          <cell r="H5085" t="str">
            <v>100 м2</v>
          </cell>
          <cell r="I5085">
            <v>5.5534999999999997</v>
          </cell>
          <cell r="P5085">
            <v>97.52</v>
          </cell>
          <cell r="Q5085">
            <v>61413.49</v>
          </cell>
          <cell r="R5085">
            <v>38015.71</v>
          </cell>
          <cell r="S5085">
            <v>83870.289999999994</v>
          </cell>
          <cell r="U5085">
            <v>291.66982000000002</v>
          </cell>
          <cell r="X5085">
            <v>58709.2</v>
          </cell>
          <cell r="Y5085">
            <v>8387.0300000000007</v>
          </cell>
          <cell r="AE5085">
            <v>6845.36</v>
          </cell>
          <cell r="AF5085">
            <v>15102.24</v>
          </cell>
          <cell r="AL5085">
            <v>4.3899999999999997</v>
          </cell>
          <cell r="AM5085">
            <v>2764.63</v>
          </cell>
          <cell r="AN5085">
            <v>1711.34</v>
          </cell>
          <cell r="AO5085">
            <v>3775.56</v>
          </cell>
          <cell r="AQ5085">
            <v>13.13</v>
          </cell>
          <cell r="AT5085">
            <v>70</v>
          </cell>
          <cell r="AU5085">
            <v>10</v>
          </cell>
          <cell r="AV5085">
            <v>1</v>
          </cell>
          <cell r="AW5085">
            <v>1</v>
          </cell>
          <cell r="BA5085">
            <v>1</v>
          </cell>
          <cell r="BB5085">
            <v>1</v>
          </cell>
          <cell r="BC5085">
            <v>1</v>
          </cell>
          <cell r="BS5085">
            <v>1</v>
          </cell>
          <cell r="BZ5085">
            <v>70</v>
          </cell>
          <cell r="CA5085">
            <v>10</v>
          </cell>
          <cell r="CS5085">
            <v>6845.36</v>
          </cell>
          <cell r="DD5085" t="str">
            <v>)*4</v>
          </cell>
          <cell r="DE5085" t="str">
            <v>)*4</v>
          </cell>
          <cell r="DF5085" t="str">
            <v>)*4</v>
          </cell>
          <cell r="DG5085" t="str">
            <v>)*4</v>
          </cell>
          <cell r="DI5085" t="str">
            <v>)*4</v>
          </cell>
        </row>
        <row r="5086">
          <cell r="F5086" t="str">
            <v>1.18-2103-1-2/1</v>
          </cell>
          <cell r="G5086" t="str">
            <v>Дезинфекция воздуховодов, добавлять к поз. 1.18-2103-1-1</v>
          </cell>
          <cell r="H5086" t="str">
            <v>100 м2</v>
          </cell>
          <cell r="I5086">
            <v>5.5534999999999997</v>
          </cell>
          <cell r="P5086">
            <v>361.2</v>
          </cell>
          <cell r="Q5086">
            <v>9192.3799999999992</v>
          </cell>
          <cell r="R5086">
            <v>5955.35</v>
          </cell>
          <cell r="S5086">
            <v>13421.03</v>
          </cell>
          <cell r="U5086">
            <v>46.6494</v>
          </cell>
          <cell r="X5086">
            <v>9394.7199999999993</v>
          </cell>
          <cell r="Y5086">
            <v>1342.1</v>
          </cell>
          <cell r="AE5086">
            <v>1072.3599999999999</v>
          </cell>
          <cell r="AF5086">
            <v>2416.6799999999998</v>
          </cell>
          <cell r="AL5086">
            <v>16.260000000000002</v>
          </cell>
          <cell r="AM5086">
            <v>413.81</v>
          </cell>
          <cell r="AN5086">
            <v>268.08999999999997</v>
          </cell>
          <cell r="AO5086">
            <v>604.16999999999996</v>
          </cell>
          <cell r="AQ5086">
            <v>2.1</v>
          </cell>
          <cell r="AT5086">
            <v>70</v>
          </cell>
          <cell r="AU5086">
            <v>10</v>
          </cell>
          <cell r="AV5086">
            <v>1</v>
          </cell>
          <cell r="AW5086">
            <v>1</v>
          </cell>
          <cell r="BA5086">
            <v>1</v>
          </cell>
          <cell r="BB5086">
            <v>1</v>
          </cell>
          <cell r="BC5086">
            <v>1</v>
          </cell>
          <cell r="BS5086">
            <v>1</v>
          </cell>
          <cell r="BZ5086">
            <v>70</v>
          </cell>
          <cell r="CA5086">
            <v>10</v>
          </cell>
          <cell r="CS5086">
            <v>1072.3599999999999</v>
          </cell>
          <cell r="DD5086" t="str">
            <v>)*4</v>
          </cell>
          <cell r="DE5086" t="str">
            <v>)*4</v>
          </cell>
          <cell r="DF5086" t="str">
            <v>)*4</v>
          </cell>
          <cell r="DG5086" t="str">
            <v>)*4</v>
          </cell>
          <cell r="DI5086" t="str">
            <v>)*4</v>
          </cell>
        </row>
        <row r="5088">
          <cell r="G5088" t="str">
            <v>Воздуховоды</v>
          </cell>
        </row>
        <row r="5118">
          <cell r="G5118" t="str">
            <v>Строение №63</v>
          </cell>
        </row>
        <row r="5148">
          <cell r="G5148" t="str">
            <v>Строение №322</v>
          </cell>
        </row>
        <row r="5152">
          <cell r="G5152" t="str">
            <v>Теплоснабжение вентустановок</v>
          </cell>
        </row>
        <row r="5156">
          <cell r="G5156" t="str">
            <v>Узел обвязки регулирующего клапана и насоса системы П1</v>
          </cell>
        </row>
        <row r="5160">
          <cell r="F5160" t="str">
            <v>1.24-2503-4-18/1</v>
          </cell>
          <cell r="G5160" t="str">
            <v>Техническое обслуживание циркуляционных насосов систем отопления с тепловыми насосами - ежемесячное</v>
          </cell>
          <cell r="H5160" t="str">
            <v>шт.</v>
          </cell>
          <cell r="I5160">
            <v>1</v>
          </cell>
          <cell r="P5160">
            <v>2.36</v>
          </cell>
          <cell r="Q5160">
            <v>473.92</v>
          </cell>
          <cell r="R5160">
            <v>309.32</v>
          </cell>
          <cell r="S5160">
            <v>644.55999999999995</v>
          </cell>
          <cell r="U5160">
            <v>1.68</v>
          </cell>
          <cell r="X5160">
            <v>451.19</v>
          </cell>
          <cell r="Y5160">
            <v>64.459999999999994</v>
          </cell>
          <cell r="AE5160">
            <v>309.32</v>
          </cell>
          <cell r="AF5160">
            <v>644.55999999999995</v>
          </cell>
          <cell r="AL5160">
            <v>0.59</v>
          </cell>
          <cell r="AM5160">
            <v>118.48</v>
          </cell>
          <cell r="AN5160">
            <v>77.33</v>
          </cell>
          <cell r="AO5160">
            <v>161.13999999999999</v>
          </cell>
          <cell r="AQ5160">
            <v>0.42</v>
          </cell>
          <cell r="AT5160">
            <v>70</v>
          </cell>
          <cell r="AU5160">
            <v>10</v>
          </cell>
          <cell r="AV5160">
            <v>1</v>
          </cell>
          <cell r="AW5160">
            <v>1</v>
          </cell>
          <cell r="BA5160">
            <v>1</v>
          </cell>
          <cell r="BB5160">
            <v>1</v>
          </cell>
          <cell r="BC5160">
            <v>1</v>
          </cell>
          <cell r="BS5160">
            <v>1</v>
          </cell>
          <cell r="BZ5160">
            <v>70</v>
          </cell>
          <cell r="CA5160">
            <v>10</v>
          </cell>
          <cell r="CS5160">
            <v>309.32</v>
          </cell>
          <cell r="DD5160" t="str">
            <v>)*4</v>
          </cell>
          <cell r="DE5160" t="str">
            <v>)*4</v>
          </cell>
          <cell r="DF5160" t="str">
            <v>)*4</v>
          </cell>
          <cell r="DG5160" t="str">
            <v>)*4</v>
          </cell>
          <cell r="DI5160" t="str">
            <v>)*4</v>
          </cell>
        </row>
        <row r="5161">
          <cell r="F5161" t="str">
            <v>1.15-2303-4-2/1</v>
          </cell>
          <cell r="G5161" t="str">
            <v>Прочистка сетчатых фильтров грубой очистки воды диаметром до 50 мм</v>
          </cell>
          <cell r="H5161" t="str">
            <v>10 шт.</v>
          </cell>
          <cell r="I5161">
            <v>0.1</v>
          </cell>
          <cell r="S5161">
            <v>78.72</v>
          </cell>
          <cell r="U5161">
            <v>0.23300000000000001</v>
          </cell>
          <cell r="X5161">
            <v>55.1</v>
          </cell>
          <cell r="Y5161">
            <v>7.87</v>
          </cell>
          <cell r="AE5161">
            <v>0</v>
          </cell>
          <cell r="AF5161">
            <v>787.21</v>
          </cell>
          <cell r="AO5161">
            <v>787.21</v>
          </cell>
          <cell r="AQ5161">
            <v>2.33</v>
          </cell>
          <cell r="AT5161">
            <v>70</v>
          </cell>
          <cell r="AU5161">
            <v>10</v>
          </cell>
          <cell r="AV5161">
            <v>1</v>
          </cell>
          <cell r="BA5161">
            <v>1</v>
          </cell>
          <cell r="BZ5161">
            <v>70</v>
          </cell>
          <cell r="CA5161">
            <v>10</v>
          </cell>
          <cell r="CS5161">
            <v>0</v>
          </cell>
          <cell r="DG5161" t="str">
            <v/>
          </cell>
          <cell r="DI5161" t="str">
            <v/>
          </cell>
        </row>
        <row r="5162">
          <cell r="F5162" t="str">
            <v>1.23-2103-41-1/1</v>
          </cell>
          <cell r="G5162" t="str">
            <v>Техническое обслуживание регулирующего клапана (балансировочные)</v>
          </cell>
          <cell r="H5162" t="str">
            <v>шт.</v>
          </cell>
          <cell r="I5162">
            <v>1</v>
          </cell>
          <cell r="Q5162">
            <v>568.67999999999995</v>
          </cell>
          <cell r="R5162">
            <v>371.16</v>
          </cell>
          <cell r="S5162">
            <v>1365.72</v>
          </cell>
          <cell r="U5162">
            <v>4.4399999999999995</v>
          </cell>
          <cell r="X5162">
            <v>956</v>
          </cell>
          <cell r="Y5162">
            <v>136.57</v>
          </cell>
          <cell r="AE5162">
            <v>371.16</v>
          </cell>
          <cell r="AF5162">
            <v>1365.72</v>
          </cell>
          <cell r="AM5162">
            <v>47.39</v>
          </cell>
          <cell r="AN5162">
            <v>30.93</v>
          </cell>
          <cell r="AO5162">
            <v>113.81</v>
          </cell>
          <cell r="AQ5162">
            <v>0.37</v>
          </cell>
          <cell r="AT5162">
            <v>70</v>
          </cell>
          <cell r="AU5162">
            <v>10</v>
          </cell>
          <cell r="AV5162">
            <v>1</v>
          </cell>
          <cell r="BA5162">
            <v>1</v>
          </cell>
          <cell r="BB5162">
            <v>1</v>
          </cell>
          <cell r="BS5162">
            <v>1</v>
          </cell>
          <cell r="BZ5162">
            <v>70</v>
          </cell>
          <cell r="CA5162">
            <v>10</v>
          </cell>
          <cell r="CS5162">
            <v>371.16</v>
          </cell>
          <cell r="DE5162" t="str">
            <v>)*12</v>
          </cell>
          <cell r="DF5162" t="str">
            <v>)*12</v>
          </cell>
          <cell r="DG5162" t="str">
            <v>)*12</v>
          </cell>
          <cell r="DI5162" t="str">
            <v>)*12</v>
          </cell>
        </row>
        <row r="5163">
          <cell r="F5163" t="str">
            <v>1.18-2203-3-3/1</v>
          </cell>
          <cell r="G5163" t="str">
            <v>Техническое обслуживание клапанов воздушных регулирующих с электроприводом диаметром/периметром до 560/1600 мм</v>
          </cell>
          <cell r="H5163" t="str">
            <v>шт.</v>
          </cell>
          <cell r="I5163">
            <v>1</v>
          </cell>
          <cell r="P5163">
            <v>5.28</v>
          </cell>
          <cell r="Q5163">
            <v>284.39999999999998</v>
          </cell>
          <cell r="R5163">
            <v>185.64</v>
          </cell>
          <cell r="S5163">
            <v>2526.96</v>
          </cell>
          <cell r="U5163">
            <v>6.9599999999999991</v>
          </cell>
          <cell r="X5163">
            <v>1768.87</v>
          </cell>
          <cell r="Y5163">
            <v>252.7</v>
          </cell>
          <cell r="AE5163">
            <v>185.64</v>
          </cell>
          <cell r="AF5163">
            <v>2526.96</v>
          </cell>
          <cell r="AL5163">
            <v>0.44</v>
          </cell>
          <cell r="AM5163">
            <v>23.7</v>
          </cell>
          <cell r="AN5163">
            <v>15.47</v>
          </cell>
          <cell r="AO5163">
            <v>210.58</v>
          </cell>
          <cell r="AQ5163">
            <v>0.57999999999999996</v>
          </cell>
          <cell r="AT5163">
            <v>70</v>
          </cell>
          <cell r="AU5163">
            <v>10</v>
          </cell>
          <cell r="AV5163">
            <v>1</v>
          </cell>
          <cell r="AW5163">
            <v>1</v>
          </cell>
          <cell r="BA5163">
            <v>1</v>
          </cell>
          <cell r="BB5163">
            <v>1</v>
          </cell>
          <cell r="BC5163">
            <v>1</v>
          </cell>
          <cell r="BS5163">
            <v>1</v>
          </cell>
          <cell r="BZ5163">
            <v>70</v>
          </cell>
          <cell r="CA5163">
            <v>10</v>
          </cell>
          <cell r="CS5163">
            <v>185.64</v>
          </cell>
          <cell r="DD5163" t="str">
            <v>)*12</v>
          </cell>
          <cell r="DE5163" t="str">
            <v>)*12</v>
          </cell>
          <cell r="DF5163" t="str">
            <v>)*12</v>
          </cell>
          <cell r="DG5163" t="str">
            <v>)*12</v>
          </cell>
          <cell r="DI5163" t="str">
            <v>)*12</v>
          </cell>
        </row>
        <row r="5165">
          <cell r="G5165" t="str">
            <v>Узел обвязки регулирующего клапана и насоса системы П1</v>
          </cell>
        </row>
        <row r="5195">
          <cell r="G5195" t="str">
            <v>Узел обвязки регулирующего клапана и насоса системы П2 П3</v>
          </cell>
        </row>
        <row r="5199">
          <cell r="F5199" t="str">
            <v>1.24-2503-4-18/1</v>
          </cell>
          <cell r="G5199" t="str">
            <v>Техническое обслуживание циркуляционных насосов систем отопления с тепловыми насосами - ежемесячное</v>
          </cell>
          <cell r="H5199" t="str">
            <v>шт.</v>
          </cell>
          <cell r="I5199">
            <v>2</v>
          </cell>
          <cell r="P5199">
            <v>4.72</v>
          </cell>
          <cell r="Q5199">
            <v>947.84</v>
          </cell>
          <cell r="R5199">
            <v>618.64</v>
          </cell>
          <cell r="S5199">
            <v>1289.1199999999999</v>
          </cell>
          <cell r="U5199">
            <v>3.36</v>
          </cell>
          <cell r="X5199">
            <v>902.38</v>
          </cell>
          <cell r="Y5199">
            <v>128.91</v>
          </cell>
          <cell r="AE5199">
            <v>309.32</v>
          </cell>
          <cell r="AF5199">
            <v>644.55999999999995</v>
          </cell>
          <cell r="AL5199">
            <v>0.59</v>
          </cell>
          <cell r="AM5199">
            <v>118.48</v>
          </cell>
          <cell r="AN5199">
            <v>77.33</v>
          </cell>
          <cell r="AO5199">
            <v>161.13999999999999</v>
          </cell>
          <cell r="AQ5199">
            <v>0.42</v>
          </cell>
          <cell r="AT5199">
            <v>70</v>
          </cell>
          <cell r="AU5199">
            <v>10</v>
          </cell>
          <cell r="AV5199">
            <v>1</v>
          </cell>
          <cell r="AW5199">
            <v>1</v>
          </cell>
          <cell r="BA5199">
            <v>1</v>
          </cell>
          <cell r="BB5199">
            <v>1</v>
          </cell>
          <cell r="BC5199">
            <v>1</v>
          </cell>
          <cell r="BS5199">
            <v>1</v>
          </cell>
          <cell r="BZ5199">
            <v>70</v>
          </cell>
          <cell r="CA5199">
            <v>10</v>
          </cell>
          <cell r="CS5199">
            <v>309.32</v>
          </cell>
          <cell r="DD5199" t="str">
            <v>)*4</v>
          </cell>
          <cell r="DE5199" t="str">
            <v>)*4</v>
          </cell>
          <cell r="DF5199" t="str">
            <v>)*4</v>
          </cell>
          <cell r="DG5199" t="str">
            <v>)*4</v>
          </cell>
          <cell r="DI5199" t="str">
            <v>)*4</v>
          </cell>
        </row>
        <row r="5200">
          <cell r="F5200" t="str">
            <v>1.15-2303-4-2/1</v>
          </cell>
          <cell r="G5200" t="str">
            <v>Прочистка сетчатых фильтров грубой очистки воды диаметром до 50 мм</v>
          </cell>
          <cell r="H5200" t="str">
            <v>10 шт.</v>
          </cell>
          <cell r="I5200">
            <v>0.2</v>
          </cell>
          <cell r="S5200">
            <v>157.44</v>
          </cell>
          <cell r="U5200">
            <v>0.46600000000000003</v>
          </cell>
          <cell r="X5200">
            <v>110.21</v>
          </cell>
          <cell r="Y5200">
            <v>15.74</v>
          </cell>
          <cell r="AE5200">
            <v>0</v>
          </cell>
          <cell r="AF5200">
            <v>787.21</v>
          </cell>
          <cell r="AO5200">
            <v>787.21</v>
          </cell>
          <cell r="AQ5200">
            <v>2.33</v>
          </cell>
          <cell r="AT5200">
            <v>70</v>
          </cell>
          <cell r="AU5200">
            <v>10</v>
          </cell>
          <cell r="AV5200">
            <v>1</v>
          </cell>
          <cell r="BA5200">
            <v>1</v>
          </cell>
          <cell r="BZ5200">
            <v>70</v>
          </cell>
          <cell r="CA5200">
            <v>10</v>
          </cell>
          <cell r="CS5200">
            <v>0</v>
          </cell>
          <cell r="DG5200" t="str">
            <v/>
          </cell>
          <cell r="DI5200" t="str">
            <v/>
          </cell>
        </row>
        <row r="5201">
          <cell r="F5201" t="str">
            <v>1.23-2103-41-1/1</v>
          </cell>
          <cell r="G5201" t="str">
            <v>Техническое обслуживание регулирующего клапана (балансировочные)</v>
          </cell>
          <cell r="H5201" t="str">
            <v>шт.</v>
          </cell>
          <cell r="I5201">
            <v>2</v>
          </cell>
          <cell r="Q5201">
            <v>1137.3599999999999</v>
          </cell>
          <cell r="R5201">
            <v>742.32</v>
          </cell>
          <cell r="S5201">
            <v>2731.44</v>
          </cell>
          <cell r="U5201">
            <v>8.879999999999999</v>
          </cell>
          <cell r="X5201">
            <v>1912.01</v>
          </cell>
          <cell r="Y5201">
            <v>273.14</v>
          </cell>
          <cell r="AE5201">
            <v>371.16</v>
          </cell>
          <cell r="AF5201">
            <v>1365.72</v>
          </cell>
          <cell r="AM5201">
            <v>47.39</v>
          </cell>
          <cell r="AN5201">
            <v>30.93</v>
          </cell>
          <cell r="AO5201">
            <v>113.81</v>
          </cell>
          <cell r="AQ5201">
            <v>0.37</v>
          </cell>
          <cell r="AT5201">
            <v>70</v>
          </cell>
          <cell r="AU5201">
            <v>10</v>
          </cell>
          <cell r="AV5201">
            <v>1</v>
          </cell>
          <cell r="BA5201">
            <v>1</v>
          </cell>
          <cell r="BB5201">
            <v>1</v>
          </cell>
          <cell r="BS5201">
            <v>1</v>
          </cell>
          <cell r="BZ5201">
            <v>70</v>
          </cell>
          <cell r="CA5201">
            <v>10</v>
          </cell>
          <cell r="CS5201">
            <v>371.16</v>
          </cell>
          <cell r="DE5201" t="str">
            <v>)*12</v>
          </cell>
          <cell r="DF5201" t="str">
            <v>)*12</v>
          </cell>
          <cell r="DG5201" t="str">
            <v>)*12</v>
          </cell>
          <cell r="DI5201" t="str">
            <v>)*12</v>
          </cell>
        </row>
        <row r="5202">
          <cell r="F5202" t="str">
            <v>1.18-2203-3-3/1</v>
          </cell>
          <cell r="G5202" t="str">
            <v>Техническое обслуживание клапанов воздушных регулирующих с электроприводом диаметром/периметром до 560/1600 мм</v>
          </cell>
          <cell r="H5202" t="str">
            <v>шт.</v>
          </cell>
          <cell r="I5202">
            <v>2</v>
          </cell>
          <cell r="P5202">
            <v>10.56</v>
          </cell>
          <cell r="Q5202">
            <v>568.79999999999995</v>
          </cell>
          <cell r="R5202">
            <v>371.28</v>
          </cell>
          <cell r="S5202">
            <v>5053.92</v>
          </cell>
          <cell r="U5202">
            <v>13.919999999999998</v>
          </cell>
          <cell r="X5202">
            <v>3537.74</v>
          </cell>
          <cell r="Y5202">
            <v>505.39</v>
          </cell>
          <cell r="AE5202">
            <v>185.64</v>
          </cell>
          <cell r="AF5202">
            <v>2526.96</v>
          </cell>
          <cell r="AL5202">
            <v>0.44</v>
          </cell>
          <cell r="AM5202">
            <v>23.7</v>
          </cell>
          <cell r="AN5202">
            <v>15.47</v>
          </cell>
          <cell r="AO5202">
            <v>210.58</v>
          </cell>
          <cell r="AQ5202">
            <v>0.57999999999999996</v>
          </cell>
          <cell r="AT5202">
            <v>70</v>
          </cell>
          <cell r="AU5202">
            <v>10</v>
          </cell>
          <cell r="AV5202">
            <v>1</v>
          </cell>
          <cell r="AW5202">
            <v>1</v>
          </cell>
          <cell r="BA5202">
            <v>1</v>
          </cell>
          <cell r="BB5202">
            <v>1</v>
          </cell>
          <cell r="BC5202">
            <v>1</v>
          </cell>
          <cell r="BS5202">
            <v>1</v>
          </cell>
          <cell r="BZ5202">
            <v>70</v>
          </cell>
          <cell r="CA5202">
            <v>10</v>
          </cell>
          <cell r="CS5202">
            <v>185.64</v>
          </cell>
          <cell r="DD5202" t="str">
            <v>)*12</v>
          </cell>
          <cell r="DE5202" t="str">
            <v>)*12</v>
          </cell>
          <cell r="DF5202" t="str">
            <v>)*12</v>
          </cell>
          <cell r="DG5202" t="str">
            <v>)*12</v>
          </cell>
          <cell r="DI5202" t="str">
            <v>)*12</v>
          </cell>
        </row>
        <row r="5204">
          <cell r="G5204" t="str">
            <v>Узел обвязки регулирующего клапана и насоса системы П2 П3</v>
          </cell>
        </row>
        <row r="5234">
          <cell r="G5234" t="str">
            <v>Узел обвязки регулирующего клапана и насоса системы П4 П5</v>
          </cell>
        </row>
        <row r="5238">
          <cell r="F5238" t="str">
            <v>1.24-2503-4-18/1</v>
          </cell>
          <cell r="G5238" t="str">
            <v>Техническое обслуживание циркуляционных насосов систем отопления с тепловыми насосами - ежемесячное</v>
          </cell>
          <cell r="H5238" t="str">
            <v>шт.</v>
          </cell>
          <cell r="I5238">
            <v>2</v>
          </cell>
          <cell r="P5238">
            <v>4.72</v>
          </cell>
          <cell r="Q5238">
            <v>947.84</v>
          </cell>
          <cell r="R5238">
            <v>618.64</v>
          </cell>
          <cell r="S5238">
            <v>1289.1199999999999</v>
          </cell>
          <cell r="U5238">
            <v>3.36</v>
          </cell>
          <cell r="X5238">
            <v>902.38</v>
          </cell>
          <cell r="Y5238">
            <v>128.91</v>
          </cell>
          <cell r="AE5238">
            <v>309.32</v>
          </cell>
          <cell r="AF5238">
            <v>644.55999999999995</v>
          </cell>
          <cell r="AL5238">
            <v>0.59</v>
          </cell>
          <cell r="AM5238">
            <v>118.48</v>
          </cell>
          <cell r="AN5238">
            <v>77.33</v>
          </cell>
          <cell r="AO5238">
            <v>161.13999999999999</v>
          </cell>
          <cell r="AQ5238">
            <v>0.42</v>
          </cell>
          <cell r="AT5238">
            <v>70</v>
          </cell>
          <cell r="AU5238">
            <v>10</v>
          </cell>
          <cell r="AV5238">
            <v>1</v>
          </cell>
          <cell r="AW5238">
            <v>1</v>
          </cell>
          <cell r="BA5238">
            <v>1</v>
          </cell>
          <cell r="BB5238">
            <v>1</v>
          </cell>
          <cell r="BC5238">
            <v>1</v>
          </cell>
          <cell r="BS5238">
            <v>1</v>
          </cell>
          <cell r="BZ5238">
            <v>70</v>
          </cell>
          <cell r="CA5238">
            <v>10</v>
          </cell>
          <cell r="CS5238">
            <v>309.32</v>
          </cell>
          <cell r="DD5238" t="str">
            <v>)*4</v>
          </cell>
          <cell r="DE5238" t="str">
            <v>)*4</v>
          </cell>
          <cell r="DF5238" t="str">
            <v>)*4</v>
          </cell>
          <cell r="DG5238" t="str">
            <v>)*4</v>
          </cell>
          <cell r="DI5238" t="str">
            <v>)*4</v>
          </cell>
        </row>
        <row r="5239">
          <cell r="F5239" t="str">
            <v>1.15-2303-4-2/1</v>
          </cell>
          <cell r="G5239" t="str">
            <v>Прочистка сетчатых фильтров грубой очистки воды диаметром до 50 мм</v>
          </cell>
          <cell r="H5239" t="str">
            <v>10 шт.</v>
          </cell>
          <cell r="I5239">
            <v>0.2</v>
          </cell>
          <cell r="S5239">
            <v>157.44</v>
          </cell>
          <cell r="U5239">
            <v>0.46600000000000003</v>
          </cell>
          <cell r="X5239">
            <v>110.21</v>
          </cell>
          <cell r="Y5239">
            <v>15.74</v>
          </cell>
          <cell r="AE5239">
            <v>0</v>
          </cell>
          <cell r="AF5239">
            <v>787.21</v>
          </cell>
          <cell r="AO5239">
            <v>787.21</v>
          </cell>
          <cell r="AQ5239">
            <v>2.33</v>
          </cell>
          <cell r="AT5239">
            <v>70</v>
          </cell>
          <cell r="AU5239">
            <v>10</v>
          </cell>
          <cell r="AV5239">
            <v>1</v>
          </cell>
          <cell r="BA5239">
            <v>1</v>
          </cell>
          <cell r="BZ5239">
            <v>70</v>
          </cell>
          <cell r="CA5239">
            <v>10</v>
          </cell>
          <cell r="CS5239">
            <v>0</v>
          </cell>
          <cell r="DG5239" t="str">
            <v/>
          </cell>
          <cell r="DI5239" t="str">
            <v/>
          </cell>
        </row>
        <row r="5240">
          <cell r="F5240" t="str">
            <v>1.23-2103-41-1/1</v>
          </cell>
          <cell r="G5240" t="str">
            <v>Техническое обслуживание регулирующего клапана (балансировочные)</v>
          </cell>
          <cell r="H5240" t="str">
            <v>шт.</v>
          </cell>
          <cell r="I5240">
            <v>2</v>
          </cell>
          <cell r="Q5240">
            <v>1137.3599999999999</v>
          </cell>
          <cell r="R5240">
            <v>742.32</v>
          </cell>
          <cell r="S5240">
            <v>2731.44</v>
          </cell>
          <cell r="U5240">
            <v>8.879999999999999</v>
          </cell>
          <cell r="X5240">
            <v>1912.01</v>
          </cell>
          <cell r="Y5240">
            <v>273.14</v>
          </cell>
          <cell r="AE5240">
            <v>371.16</v>
          </cell>
          <cell r="AF5240">
            <v>1365.72</v>
          </cell>
          <cell r="AM5240">
            <v>47.39</v>
          </cell>
          <cell r="AN5240">
            <v>30.93</v>
          </cell>
          <cell r="AO5240">
            <v>113.81</v>
          </cell>
          <cell r="AQ5240">
            <v>0.37</v>
          </cell>
          <cell r="AT5240">
            <v>70</v>
          </cell>
          <cell r="AU5240">
            <v>10</v>
          </cell>
          <cell r="AV5240">
            <v>1</v>
          </cell>
          <cell r="BA5240">
            <v>1</v>
          </cell>
          <cell r="BB5240">
            <v>1</v>
          </cell>
          <cell r="BS5240">
            <v>1</v>
          </cell>
          <cell r="BZ5240">
            <v>70</v>
          </cell>
          <cell r="CA5240">
            <v>10</v>
          </cell>
          <cell r="CS5240">
            <v>371.16</v>
          </cell>
          <cell r="DE5240" t="str">
            <v>)*12</v>
          </cell>
          <cell r="DF5240" t="str">
            <v>)*12</v>
          </cell>
          <cell r="DG5240" t="str">
            <v>)*12</v>
          </cell>
          <cell r="DI5240" t="str">
            <v>)*12</v>
          </cell>
        </row>
        <row r="5241">
          <cell r="F5241" t="str">
            <v>1.18-2203-3-3/1</v>
          </cell>
          <cell r="G5241" t="str">
            <v>Техническое обслуживание клапанов воздушных регулирующих с электроприводом диаметром/периметром до 560/1600 мм</v>
          </cell>
          <cell r="H5241" t="str">
            <v>шт.</v>
          </cell>
          <cell r="I5241">
            <v>2</v>
          </cell>
          <cell r="P5241">
            <v>10.56</v>
          </cell>
          <cell r="Q5241">
            <v>568.79999999999995</v>
          </cell>
          <cell r="R5241">
            <v>371.28</v>
          </cell>
          <cell r="S5241">
            <v>5053.92</v>
          </cell>
          <cell r="U5241">
            <v>13.919999999999998</v>
          </cell>
          <cell r="X5241">
            <v>3537.74</v>
          </cell>
          <cell r="Y5241">
            <v>505.39</v>
          </cell>
          <cell r="AE5241">
            <v>185.64</v>
          </cell>
          <cell r="AF5241">
            <v>2526.96</v>
          </cell>
          <cell r="AL5241">
            <v>0.44</v>
          </cell>
          <cell r="AM5241">
            <v>23.7</v>
          </cell>
          <cell r="AN5241">
            <v>15.47</v>
          </cell>
          <cell r="AO5241">
            <v>210.58</v>
          </cell>
          <cell r="AQ5241">
            <v>0.57999999999999996</v>
          </cell>
          <cell r="AT5241">
            <v>70</v>
          </cell>
          <cell r="AU5241">
            <v>10</v>
          </cell>
          <cell r="AV5241">
            <v>1</v>
          </cell>
          <cell r="AW5241">
            <v>1</v>
          </cell>
          <cell r="BA5241">
            <v>1</v>
          </cell>
          <cell r="BB5241">
            <v>1</v>
          </cell>
          <cell r="BC5241">
            <v>1</v>
          </cell>
          <cell r="BS5241">
            <v>1</v>
          </cell>
          <cell r="BZ5241">
            <v>70</v>
          </cell>
          <cell r="CA5241">
            <v>10</v>
          </cell>
          <cell r="CS5241">
            <v>185.64</v>
          </cell>
          <cell r="DD5241" t="str">
            <v>)*12</v>
          </cell>
          <cell r="DE5241" t="str">
            <v>)*12</v>
          </cell>
          <cell r="DF5241" t="str">
            <v>)*12</v>
          </cell>
          <cell r="DG5241" t="str">
            <v>)*12</v>
          </cell>
          <cell r="DI5241" t="str">
            <v>)*12</v>
          </cell>
        </row>
        <row r="5243">
          <cell r="G5243" t="str">
            <v>Узел обвязки регулирующего клапана и насоса системы П4 П5</v>
          </cell>
        </row>
        <row r="5273">
          <cell r="G5273" t="str">
            <v>Воздухоотводчики</v>
          </cell>
        </row>
        <row r="5277">
          <cell r="F5277" t="str">
            <v>1.17-2103-17-1/1</v>
          </cell>
          <cell r="G5277" t="str">
            <v>Техническое обслуживание автоматического воздухоотводчика</v>
          </cell>
          <cell r="H5277" t="str">
            <v>10 шт.</v>
          </cell>
          <cell r="I5277">
            <v>1</v>
          </cell>
          <cell r="P5277">
            <v>2.36</v>
          </cell>
          <cell r="S5277">
            <v>2054.1999999999998</v>
          </cell>
          <cell r="U5277">
            <v>6.08</v>
          </cell>
          <cell r="X5277">
            <v>1437.94</v>
          </cell>
          <cell r="Y5277">
            <v>205.42</v>
          </cell>
          <cell r="AE5277">
            <v>0</v>
          </cell>
          <cell r="AF5277">
            <v>2054.1999999999998</v>
          </cell>
          <cell r="AL5277">
            <v>0.59</v>
          </cell>
          <cell r="AO5277">
            <v>513.54999999999995</v>
          </cell>
          <cell r="AQ5277">
            <v>1.52</v>
          </cell>
          <cell r="AT5277">
            <v>70</v>
          </cell>
          <cell r="AU5277">
            <v>10</v>
          </cell>
          <cell r="AV5277">
            <v>1</v>
          </cell>
          <cell r="AW5277">
            <v>1</v>
          </cell>
          <cell r="BA5277">
            <v>1</v>
          </cell>
          <cell r="BC5277">
            <v>1</v>
          </cell>
          <cell r="BZ5277">
            <v>70</v>
          </cell>
          <cell r="CA5277">
            <v>10</v>
          </cell>
          <cell r="CS5277">
            <v>0</v>
          </cell>
          <cell r="DD5277" t="str">
            <v>)*4</v>
          </cell>
          <cell r="DG5277" t="str">
            <v>)*4</v>
          </cell>
          <cell r="DI5277" t="str">
            <v>)*4</v>
          </cell>
        </row>
        <row r="5279">
          <cell r="G5279" t="str">
            <v>Воздухоотводчики</v>
          </cell>
        </row>
        <row r="5309">
          <cell r="G5309" t="str">
            <v>Манометры, термометры</v>
          </cell>
        </row>
        <row r="5313">
          <cell r="F5313" t="str">
            <v>1.23-2103-43-1/1</v>
          </cell>
          <cell r="G5313" t="str">
            <v>Техническое обслуживание манометра</v>
          </cell>
          <cell r="H5313" t="str">
            <v>10 шт.</v>
          </cell>
          <cell r="I5313">
            <v>2.5</v>
          </cell>
          <cell r="Q5313">
            <v>474</v>
          </cell>
          <cell r="R5313">
            <v>309.3</v>
          </cell>
          <cell r="S5313">
            <v>922.8</v>
          </cell>
          <cell r="U5313">
            <v>3.0000000000000004</v>
          </cell>
          <cell r="X5313">
            <v>645.96</v>
          </cell>
          <cell r="Y5313">
            <v>92.28</v>
          </cell>
          <cell r="AE5313">
            <v>123.72</v>
          </cell>
          <cell r="AF5313">
            <v>369.12</v>
          </cell>
          <cell r="AM5313">
            <v>15.8</v>
          </cell>
          <cell r="AN5313">
            <v>10.31</v>
          </cell>
          <cell r="AO5313">
            <v>30.76</v>
          </cell>
          <cell r="AQ5313">
            <v>0.1</v>
          </cell>
          <cell r="AT5313">
            <v>70</v>
          </cell>
          <cell r="AU5313">
            <v>10</v>
          </cell>
          <cell r="AV5313">
            <v>1</v>
          </cell>
          <cell r="BA5313">
            <v>1</v>
          </cell>
          <cell r="BB5313">
            <v>1</v>
          </cell>
          <cell r="BS5313">
            <v>1</v>
          </cell>
          <cell r="BZ5313">
            <v>70</v>
          </cell>
          <cell r="CA5313">
            <v>10</v>
          </cell>
          <cell r="CS5313">
            <v>123.72</v>
          </cell>
          <cell r="DE5313" t="str">
            <v>)*12</v>
          </cell>
          <cell r="DF5313" t="str">
            <v>)*12</v>
          </cell>
          <cell r="DG5313" t="str">
            <v>)*12</v>
          </cell>
          <cell r="DI5313" t="str">
            <v>)*12</v>
          </cell>
        </row>
        <row r="5314">
          <cell r="F5314" t="str">
            <v>1.23-2103-42-1/1</v>
          </cell>
          <cell r="G5314" t="str">
            <v>Техническое обслуживание термометра</v>
          </cell>
          <cell r="H5314" t="str">
            <v>10 шт.</v>
          </cell>
          <cell r="I5314">
            <v>2</v>
          </cell>
          <cell r="Q5314">
            <v>379.2</v>
          </cell>
          <cell r="R5314">
            <v>247.44</v>
          </cell>
          <cell r="S5314">
            <v>738.24</v>
          </cell>
          <cell r="U5314">
            <v>2.4000000000000004</v>
          </cell>
          <cell r="X5314">
            <v>516.77</v>
          </cell>
          <cell r="Y5314">
            <v>73.819999999999993</v>
          </cell>
          <cell r="AE5314">
            <v>123.72</v>
          </cell>
          <cell r="AF5314">
            <v>369.12</v>
          </cell>
          <cell r="AM5314">
            <v>15.8</v>
          </cell>
          <cell r="AN5314">
            <v>10.31</v>
          </cell>
          <cell r="AO5314">
            <v>30.76</v>
          </cell>
          <cell r="AQ5314">
            <v>0.1</v>
          </cell>
          <cell r="AT5314">
            <v>70</v>
          </cell>
          <cell r="AU5314">
            <v>10</v>
          </cell>
          <cell r="AV5314">
            <v>1</v>
          </cell>
          <cell r="BA5314">
            <v>1</v>
          </cell>
          <cell r="BB5314">
            <v>1</v>
          </cell>
          <cell r="BS5314">
            <v>1</v>
          </cell>
          <cell r="BZ5314">
            <v>70</v>
          </cell>
          <cell r="CA5314">
            <v>10</v>
          </cell>
          <cell r="CS5314">
            <v>123.72</v>
          </cell>
          <cell r="DE5314" t="str">
            <v>)*12</v>
          </cell>
          <cell r="DF5314" t="str">
            <v>)*12</v>
          </cell>
          <cell r="DG5314" t="str">
            <v>)*12</v>
          </cell>
          <cell r="DI5314" t="str">
            <v>)*12</v>
          </cell>
        </row>
        <row r="5315">
          <cell r="F5315" t="str">
            <v>1.17-2103-16-1/1</v>
          </cell>
          <cell r="G5315" t="str">
            <v>Техническое обслуживание крана трехходового шарового под манометр</v>
          </cell>
          <cell r="H5315" t="str">
            <v>10 шт.</v>
          </cell>
          <cell r="I5315">
            <v>2.5</v>
          </cell>
          <cell r="P5315">
            <v>8.6999999999999993</v>
          </cell>
          <cell r="S5315">
            <v>9122.1</v>
          </cell>
          <cell r="U5315">
            <v>27</v>
          </cell>
          <cell r="X5315">
            <v>6385.47</v>
          </cell>
          <cell r="Y5315">
            <v>912.21</v>
          </cell>
          <cell r="AE5315">
            <v>0</v>
          </cell>
          <cell r="AF5315">
            <v>3648.84</v>
          </cell>
          <cell r="AL5315">
            <v>0.28999999999999998</v>
          </cell>
          <cell r="AO5315">
            <v>304.07</v>
          </cell>
          <cell r="AQ5315">
            <v>0.9</v>
          </cell>
          <cell r="AT5315">
            <v>70</v>
          </cell>
          <cell r="AU5315">
            <v>10</v>
          </cell>
          <cell r="AV5315">
            <v>1</v>
          </cell>
          <cell r="AW5315">
            <v>1</v>
          </cell>
          <cell r="BA5315">
            <v>1</v>
          </cell>
          <cell r="BC5315">
            <v>1</v>
          </cell>
          <cell r="BZ5315">
            <v>70</v>
          </cell>
          <cell r="CA5315">
            <v>10</v>
          </cell>
          <cell r="CS5315">
            <v>0</v>
          </cell>
          <cell r="DD5315" t="str">
            <v>)*12</v>
          </cell>
          <cell r="DG5315" t="str">
            <v>)*12</v>
          </cell>
          <cell r="DI5315" t="str">
            <v>)*12</v>
          </cell>
        </row>
        <row r="5317">
          <cell r="G5317" t="str">
            <v>Манометры, термометры</v>
          </cell>
        </row>
        <row r="5347">
          <cell r="G5347" t="str">
            <v>Теплоснабжение вентустановок</v>
          </cell>
        </row>
        <row r="5377">
          <cell r="G5377" t="str">
            <v>Холодоснабжение VRF оборудование</v>
          </cell>
        </row>
        <row r="5381">
          <cell r="F5381" t="str">
            <v>1.18-2403-18-2/1</v>
          </cell>
          <cell r="G5381" t="str">
            <v>Техническое обслуживание наружных блоков сплит систем мощностью свыше 10 кВт - ежемесячное</v>
          </cell>
          <cell r="H5381" t="str">
            <v>1 блок</v>
          </cell>
          <cell r="I5381">
            <v>5</v>
          </cell>
          <cell r="P5381">
            <v>41</v>
          </cell>
          <cell r="Q5381">
            <v>153.4</v>
          </cell>
          <cell r="R5381">
            <v>0.4</v>
          </cell>
          <cell r="S5381">
            <v>17282.400000000001</v>
          </cell>
          <cell r="U5381">
            <v>47.599999999999994</v>
          </cell>
          <cell r="X5381">
            <v>12097.68</v>
          </cell>
          <cell r="Y5381">
            <v>1728.24</v>
          </cell>
          <cell r="AE5381">
            <v>0.08</v>
          </cell>
          <cell r="AF5381">
            <v>3456.48</v>
          </cell>
          <cell r="AL5381">
            <v>2.0499999999999998</v>
          </cell>
          <cell r="AM5381">
            <v>7.67</v>
          </cell>
          <cell r="AN5381">
            <v>0.02</v>
          </cell>
          <cell r="AO5381">
            <v>864.12</v>
          </cell>
          <cell r="AQ5381">
            <v>2.38</v>
          </cell>
          <cell r="AT5381">
            <v>70</v>
          </cell>
          <cell r="AU5381">
            <v>10</v>
          </cell>
          <cell r="AV5381">
            <v>1</v>
          </cell>
          <cell r="AW5381">
            <v>1</v>
          </cell>
          <cell r="BA5381">
            <v>1</v>
          </cell>
          <cell r="BB5381">
            <v>1</v>
          </cell>
          <cell r="BC5381">
            <v>1</v>
          </cell>
          <cell r="BS5381">
            <v>1</v>
          </cell>
          <cell r="BZ5381">
            <v>70</v>
          </cell>
          <cell r="CA5381">
            <v>10</v>
          </cell>
          <cell r="CS5381">
            <v>0.08</v>
          </cell>
          <cell r="DD5381" t="str">
            <v>)*4</v>
          </cell>
          <cell r="DE5381" t="str">
            <v>)*4</v>
          </cell>
          <cell r="DF5381" t="str">
            <v>)*4</v>
          </cell>
          <cell r="DG5381" t="str">
            <v>)*4</v>
          </cell>
          <cell r="DI5381" t="str">
            <v>)*4</v>
          </cell>
        </row>
        <row r="5382">
          <cell r="F5382" t="str">
            <v>1.18-2403-18-1/1</v>
          </cell>
          <cell r="G5382" t="str">
            <v>Техническое обслуживание наружных блоков сплит систем мощностью до 10 кВт - ежемесячное</v>
          </cell>
          <cell r="H5382" t="str">
            <v>1 блок</v>
          </cell>
          <cell r="I5382">
            <v>2</v>
          </cell>
          <cell r="P5382">
            <v>7.04</v>
          </cell>
          <cell r="Q5382">
            <v>30.72</v>
          </cell>
          <cell r="R5382">
            <v>0.08</v>
          </cell>
          <cell r="S5382">
            <v>5402.56</v>
          </cell>
          <cell r="U5382">
            <v>14.88</v>
          </cell>
          <cell r="X5382">
            <v>3781.79</v>
          </cell>
          <cell r="Y5382">
            <v>540.26</v>
          </cell>
          <cell r="AE5382">
            <v>0.04</v>
          </cell>
          <cell r="AF5382">
            <v>2701.28</v>
          </cell>
          <cell r="AL5382">
            <v>0.88</v>
          </cell>
          <cell r="AM5382">
            <v>3.84</v>
          </cell>
          <cell r="AN5382">
            <v>0.01</v>
          </cell>
          <cell r="AO5382">
            <v>675.32</v>
          </cell>
          <cell r="AQ5382">
            <v>1.86</v>
          </cell>
          <cell r="AT5382">
            <v>70</v>
          </cell>
          <cell r="AU5382">
            <v>10</v>
          </cell>
          <cell r="AV5382">
            <v>1</v>
          </cell>
          <cell r="AW5382">
            <v>1</v>
          </cell>
          <cell r="BA5382">
            <v>1</v>
          </cell>
          <cell r="BB5382">
            <v>1</v>
          </cell>
          <cell r="BC5382">
            <v>1</v>
          </cell>
          <cell r="BS5382">
            <v>1</v>
          </cell>
          <cell r="BZ5382">
            <v>70</v>
          </cell>
          <cell r="CA5382">
            <v>10</v>
          </cell>
          <cell r="CS5382">
            <v>0.04</v>
          </cell>
          <cell r="DD5382" t="str">
            <v>)*4</v>
          </cell>
          <cell r="DE5382" t="str">
            <v>)*4</v>
          </cell>
          <cell r="DF5382" t="str">
            <v>)*4</v>
          </cell>
          <cell r="DG5382" t="str">
            <v>)*4</v>
          </cell>
          <cell r="DI5382" t="str">
            <v>)*4</v>
          </cell>
        </row>
        <row r="5383">
          <cell r="F5383" t="str">
            <v>1.18-2403-19-2/1</v>
          </cell>
          <cell r="G5383" t="str">
            <v>Техническое обслуживание внутренних настенных блоков сплит систем мощностью до 7 кВт - ежемесячное</v>
          </cell>
          <cell r="H5383" t="str">
            <v>1 блок</v>
          </cell>
          <cell r="I5383">
            <v>9</v>
          </cell>
          <cell r="P5383">
            <v>10.44</v>
          </cell>
          <cell r="S5383">
            <v>10195.200000000001</v>
          </cell>
          <cell r="U5383">
            <v>28.080000000000002</v>
          </cell>
          <cell r="X5383">
            <v>7136.64</v>
          </cell>
          <cell r="Y5383">
            <v>1019.52</v>
          </cell>
          <cell r="AE5383">
            <v>0</v>
          </cell>
          <cell r="AF5383">
            <v>1132.8</v>
          </cell>
          <cell r="AL5383">
            <v>0.28999999999999998</v>
          </cell>
          <cell r="AO5383">
            <v>283.2</v>
          </cell>
          <cell r="AQ5383">
            <v>0.78</v>
          </cell>
          <cell r="AT5383">
            <v>70</v>
          </cell>
          <cell r="AU5383">
            <v>10</v>
          </cell>
          <cell r="AV5383">
            <v>1</v>
          </cell>
          <cell r="AW5383">
            <v>1</v>
          </cell>
          <cell r="BA5383">
            <v>1</v>
          </cell>
          <cell r="BC5383">
            <v>1</v>
          </cell>
          <cell r="BZ5383">
            <v>70</v>
          </cell>
          <cell r="CA5383">
            <v>10</v>
          </cell>
          <cell r="CS5383">
            <v>0</v>
          </cell>
          <cell r="DD5383" t="str">
            <v>)*4</v>
          </cell>
          <cell r="DG5383" t="str">
            <v>)*4</v>
          </cell>
          <cell r="DI5383" t="str">
            <v>)*4</v>
          </cell>
        </row>
        <row r="5385">
          <cell r="G5385" t="str">
            <v>Холодоснабжение VRF оборудование</v>
          </cell>
        </row>
        <row r="5415">
          <cell r="G5415" t="str">
            <v>Вентиляция</v>
          </cell>
        </row>
        <row r="5419">
          <cell r="G5419" t="str">
            <v>Приточная установка П1</v>
          </cell>
        </row>
        <row r="5423">
          <cell r="F5423" t="str">
            <v>1.18-2403-21-5/1</v>
          </cell>
          <cell r="G5423" t="str">
            <v>Техническое обслуживание приточных установок производительностью до 10000 м3/ч - ежеквартальное</v>
          </cell>
          <cell r="H5423" t="str">
            <v>установка</v>
          </cell>
          <cell r="I5423">
            <v>1</v>
          </cell>
          <cell r="P5423">
            <v>66.8</v>
          </cell>
          <cell r="Q5423">
            <v>10.119999999999999</v>
          </cell>
          <cell r="R5423">
            <v>0.04</v>
          </cell>
          <cell r="S5423">
            <v>5489.72</v>
          </cell>
          <cell r="U5423">
            <v>15.12</v>
          </cell>
          <cell r="X5423">
            <v>3842.8</v>
          </cell>
          <cell r="Y5423">
            <v>548.97</v>
          </cell>
          <cell r="AE5423">
            <v>0.04</v>
          </cell>
          <cell r="AF5423">
            <v>5489.72</v>
          </cell>
          <cell r="AL5423">
            <v>16.7</v>
          </cell>
          <cell r="AM5423">
            <v>2.5299999999999998</v>
          </cell>
          <cell r="AN5423">
            <v>0.01</v>
          </cell>
          <cell r="AO5423">
            <v>1372.43</v>
          </cell>
          <cell r="AQ5423">
            <v>3.78</v>
          </cell>
          <cell r="AT5423">
            <v>70</v>
          </cell>
          <cell r="AU5423">
            <v>10</v>
          </cell>
          <cell r="AV5423">
            <v>1</v>
          </cell>
          <cell r="AW5423">
            <v>1</v>
          </cell>
          <cell r="BA5423">
            <v>1</v>
          </cell>
          <cell r="BB5423">
            <v>1</v>
          </cell>
          <cell r="BC5423">
            <v>1</v>
          </cell>
          <cell r="BS5423">
            <v>1</v>
          </cell>
          <cell r="BZ5423">
            <v>70</v>
          </cell>
          <cell r="CA5423">
            <v>10</v>
          </cell>
          <cell r="CS5423">
            <v>0.04</v>
          </cell>
          <cell r="DD5423" t="str">
            <v>)*4</v>
          </cell>
          <cell r="DE5423" t="str">
            <v>)*4</v>
          </cell>
          <cell r="DF5423" t="str">
            <v>)*4</v>
          </cell>
          <cell r="DG5423" t="str">
            <v>)*4</v>
          </cell>
          <cell r="DI5423" t="str">
            <v>)*4</v>
          </cell>
        </row>
        <row r="5424">
          <cell r="F5424" t="str">
            <v>1.18-2403-15-2/1</v>
          </cell>
          <cell r="G5424" t="str">
            <v>Очистка и дезинфекция приточных установок производительностью свыше 5000 м3/ч до 20000 м3/ч</v>
          </cell>
          <cell r="H5424" t="str">
            <v>установка</v>
          </cell>
          <cell r="I5424">
            <v>1</v>
          </cell>
          <cell r="P5424">
            <v>62.16</v>
          </cell>
          <cell r="Q5424">
            <v>11866.28</v>
          </cell>
          <cell r="R5424">
            <v>7371.24</v>
          </cell>
          <cell r="S5424">
            <v>16772.599999999999</v>
          </cell>
          <cell r="U5424">
            <v>55.08</v>
          </cell>
          <cell r="X5424">
            <v>11740.82</v>
          </cell>
          <cell r="Y5424">
            <v>1677.26</v>
          </cell>
          <cell r="AE5424">
            <v>7371.24</v>
          </cell>
          <cell r="AF5424">
            <v>16772.599999999999</v>
          </cell>
          <cell r="AL5424">
            <v>15.54</v>
          </cell>
          <cell r="AM5424">
            <v>2966.57</v>
          </cell>
          <cell r="AN5424">
            <v>1842.81</v>
          </cell>
          <cell r="AO5424">
            <v>4193.1499999999996</v>
          </cell>
          <cell r="AQ5424">
            <v>13.77</v>
          </cell>
          <cell r="AT5424">
            <v>70</v>
          </cell>
          <cell r="AU5424">
            <v>10</v>
          </cell>
          <cell r="AV5424">
            <v>1</v>
          </cell>
          <cell r="AW5424">
            <v>1</v>
          </cell>
          <cell r="BA5424">
            <v>1</v>
          </cell>
          <cell r="BB5424">
            <v>1</v>
          </cell>
          <cell r="BC5424">
            <v>1</v>
          </cell>
          <cell r="BS5424">
            <v>1</v>
          </cell>
          <cell r="BZ5424">
            <v>70</v>
          </cell>
          <cell r="CA5424">
            <v>10</v>
          </cell>
          <cell r="CS5424">
            <v>7371.24</v>
          </cell>
          <cell r="DD5424" t="str">
            <v>)*4</v>
          </cell>
          <cell r="DE5424" t="str">
            <v>)*4</v>
          </cell>
          <cell r="DF5424" t="str">
            <v>)*4</v>
          </cell>
          <cell r="DG5424" t="str">
            <v>)*4</v>
          </cell>
          <cell r="DI5424" t="str">
            <v>)*4</v>
          </cell>
        </row>
        <row r="5426">
          <cell r="G5426" t="str">
            <v>Приточная установка П1</v>
          </cell>
        </row>
        <row r="5456">
          <cell r="G5456" t="str">
            <v>Приточная установка П2 П3</v>
          </cell>
        </row>
        <row r="5460">
          <cell r="F5460" t="str">
            <v>1.18-2403-21-5/1</v>
          </cell>
          <cell r="G5460" t="str">
            <v>Техническое обслуживание приточных установок производительностью до 10000 м3/ч - ежеквартальное</v>
          </cell>
          <cell r="H5460" t="str">
            <v>установка</v>
          </cell>
          <cell r="I5460">
            <v>2</v>
          </cell>
          <cell r="P5460">
            <v>133.6</v>
          </cell>
          <cell r="Q5460">
            <v>20.239999999999998</v>
          </cell>
          <cell r="R5460">
            <v>0.08</v>
          </cell>
          <cell r="S5460">
            <v>10979.44</v>
          </cell>
          <cell r="U5460">
            <v>30.24</v>
          </cell>
          <cell r="X5460">
            <v>7685.61</v>
          </cell>
          <cell r="Y5460">
            <v>1097.94</v>
          </cell>
          <cell r="AE5460">
            <v>0.04</v>
          </cell>
          <cell r="AF5460">
            <v>5489.72</v>
          </cell>
          <cell r="AL5460">
            <v>16.7</v>
          </cell>
          <cell r="AM5460">
            <v>2.5299999999999998</v>
          </cell>
          <cell r="AN5460">
            <v>0.01</v>
          </cell>
          <cell r="AO5460">
            <v>1372.43</v>
          </cell>
          <cell r="AQ5460">
            <v>3.78</v>
          </cell>
          <cell r="AT5460">
            <v>70</v>
          </cell>
          <cell r="AU5460">
            <v>10</v>
          </cell>
          <cell r="AV5460">
            <v>1</v>
          </cell>
          <cell r="AW5460">
            <v>1</v>
          </cell>
          <cell r="BA5460">
            <v>1</v>
          </cell>
          <cell r="BB5460">
            <v>1</v>
          </cell>
          <cell r="BC5460">
            <v>1</v>
          </cell>
          <cell r="BS5460">
            <v>1</v>
          </cell>
          <cell r="BZ5460">
            <v>70</v>
          </cell>
          <cell r="CA5460">
            <v>10</v>
          </cell>
          <cell r="CS5460">
            <v>0.04</v>
          </cell>
          <cell r="DD5460" t="str">
            <v>)*4</v>
          </cell>
          <cell r="DE5460" t="str">
            <v>)*4</v>
          </cell>
          <cell r="DF5460" t="str">
            <v>)*4</v>
          </cell>
          <cell r="DG5460" t="str">
            <v>)*4</v>
          </cell>
          <cell r="DI5460" t="str">
            <v>)*4</v>
          </cell>
        </row>
        <row r="5461">
          <cell r="F5461" t="str">
            <v>1.18-2403-15-2/1</v>
          </cell>
          <cell r="G5461" t="str">
            <v>Очистка и дезинфекция приточных установок производительностью свыше 5000 м3/ч до 20000 м3/ч</v>
          </cell>
          <cell r="H5461" t="str">
            <v>установка</v>
          </cell>
          <cell r="I5461">
            <v>2</v>
          </cell>
          <cell r="P5461">
            <v>124.32</v>
          </cell>
          <cell r="Q5461">
            <v>23732.560000000001</v>
          </cell>
          <cell r="R5461">
            <v>14742.48</v>
          </cell>
          <cell r="S5461">
            <v>33545.199999999997</v>
          </cell>
          <cell r="U5461">
            <v>110.16</v>
          </cell>
          <cell r="X5461">
            <v>23481.64</v>
          </cell>
          <cell r="Y5461">
            <v>3354.52</v>
          </cell>
          <cell r="AE5461">
            <v>7371.24</v>
          </cell>
          <cell r="AF5461">
            <v>16772.599999999999</v>
          </cell>
          <cell r="AL5461">
            <v>15.54</v>
          </cell>
          <cell r="AM5461">
            <v>2966.57</v>
          </cell>
          <cell r="AN5461">
            <v>1842.81</v>
          </cell>
          <cell r="AO5461">
            <v>4193.1499999999996</v>
          </cell>
          <cell r="AQ5461">
            <v>13.77</v>
          </cell>
          <cell r="AT5461">
            <v>70</v>
          </cell>
          <cell r="AU5461">
            <v>10</v>
          </cell>
          <cell r="AV5461">
            <v>1</v>
          </cell>
          <cell r="AW5461">
            <v>1</v>
          </cell>
          <cell r="BA5461">
            <v>1</v>
          </cell>
          <cell r="BB5461">
            <v>1</v>
          </cell>
          <cell r="BC5461">
            <v>1</v>
          </cell>
          <cell r="BS5461">
            <v>1</v>
          </cell>
          <cell r="BZ5461">
            <v>70</v>
          </cell>
          <cell r="CA5461">
            <v>10</v>
          </cell>
          <cell r="CS5461">
            <v>7371.24</v>
          </cell>
          <cell r="DD5461" t="str">
            <v>)*4</v>
          </cell>
          <cell r="DE5461" t="str">
            <v>)*4</v>
          </cell>
          <cell r="DF5461" t="str">
            <v>)*4</v>
          </cell>
          <cell r="DG5461" t="str">
            <v>)*4</v>
          </cell>
          <cell r="DI5461" t="str">
            <v>)*4</v>
          </cell>
        </row>
        <row r="5463">
          <cell r="G5463" t="str">
            <v>Приточная установка П2 П3</v>
          </cell>
        </row>
        <row r="5493">
          <cell r="G5493" t="str">
            <v>Приточная установка П4 П5</v>
          </cell>
        </row>
        <row r="5497">
          <cell r="F5497" t="str">
            <v>1.18-2403-21-5/1</v>
          </cell>
          <cell r="G5497" t="str">
            <v>Техническое обслуживание приточных установок производительностью до 10000 м3/ч - ежеквартальное</v>
          </cell>
          <cell r="H5497" t="str">
            <v>установка</v>
          </cell>
          <cell r="I5497">
            <v>2</v>
          </cell>
          <cell r="P5497">
            <v>133.6</v>
          </cell>
          <cell r="Q5497">
            <v>20.239999999999998</v>
          </cell>
          <cell r="R5497">
            <v>0.08</v>
          </cell>
          <cell r="S5497">
            <v>10979.44</v>
          </cell>
          <cell r="U5497">
            <v>30.24</v>
          </cell>
          <cell r="X5497">
            <v>7685.61</v>
          </cell>
          <cell r="Y5497">
            <v>1097.94</v>
          </cell>
          <cell r="AE5497">
            <v>0.04</v>
          </cell>
          <cell r="AF5497">
            <v>5489.72</v>
          </cell>
          <cell r="AL5497">
            <v>16.7</v>
          </cell>
          <cell r="AM5497">
            <v>2.5299999999999998</v>
          </cell>
          <cell r="AN5497">
            <v>0.01</v>
          </cell>
          <cell r="AO5497">
            <v>1372.43</v>
          </cell>
          <cell r="AQ5497">
            <v>3.78</v>
          </cell>
          <cell r="AT5497">
            <v>70</v>
          </cell>
          <cell r="AU5497">
            <v>10</v>
          </cell>
          <cell r="AV5497">
            <v>1</v>
          </cell>
          <cell r="AW5497">
            <v>1</v>
          </cell>
          <cell r="BA5497">
            <v>1</v>
          </cell>
          <cell r="BB5497">
            <v>1</v>
          </cell>
          <cell r="BC5497">
            <v>1</v>
          </cell>
          <cell r="BS5497">
            <v>1</v>
          </cell>
          <cell r="BZ5497">
            <v>70</v>
          </cell>
          <cell r="CA5497">
            <v>10</v>
          </cell>
          <cell r="CS5497">
            <v>0.04</v>
          </cell>
          <cell r="DD5497" t="str">
            <v>)*4</v>
          </cell>
          <cell r="DE5497" t="str">
            <v>)*4</v>
          </cell>
          <cell r="DF5497" t="str">
            <v>)*4</v>
          </cell>
          <cell r="DG5497" t="str">
            <v>)*4</v>
          </cell>
          <cell r="DI5497" t="str">
            <v>)*4</v>
          </cell>
        </row>
        <row r="5498">
          <cell r="F5498" t="str">
            <v>1.18-2403-15-2/1</v>
          </cell>
          <cell r="G5498" t="str">
            <v>Очистка и дезинфекция приточных установок производительностью свыше 5000 м3/ч до 20000 м3/ч</v>
          </cell>
          <cell r="H5498" t="str">
            <v>установка</v>
          </cell>
          <cell r="I5498">
            <v>2</v>
          </cell>
          <cell r="P5498">
            <v>124.32</v>
          </cell>
          <cell r="Q5498">
            <v>23732.560000000001</v>
          </cell>
          <cell r="R5498">
            <v>14742.48</v>
          </cell>
          <cell r="S5498">
            <v>33545.199999999997</v>
          </cell>
          <cell r="U5498">
            <v>110.16</v>
          </cell>
          <cell r="X5498">
            <v>23481.64</v>
          </cell>
          <cell r="Y5498">
            <v>3354.52</v>
          </cell>
          <cell r="AE5498">
            <v>7371.24</v>
          </cell>
          <cell r="AF5498">
            <v>16772.599999999999</v>
          </cell>
          <cell r="AL5498">
            <v>15.54</v>
          </cell>
          <cell r="AM5498">
            <v>2966.57</v>
          </cell>
          <cell r="AN5498">
            <v>1842.81</v>
          </cell>
          <cell r="AO5498">
            <v>4193.1499999999996</v>
          </cell>
          <cell r="AQ5498">
            <v>13.77</v>
          </cell>
          <cell r="AT5498">
            <v>70</v>
          </cell>
          <cell r="AU5498">
            <v>10</v>
          </cell>
          <cell r="AV5498">
            <v>1</v>
          </cell>
          <cell r="AW5498">
            <v>1</v>
          </cell>
          <cell r="BA5498">
            <v>1</v>
          </cell>
          <cell r="BB5498">
            <v>1</v>
          </cell>
          <cell r="BC5498">
            <v>1</v>
          </cell>
          <cell r="BS5498">
            <v>1</v>
          </cell>
          <cell r="BZ5498">
            <v>70</v>
          </cell>
          <cell r="CA5498">
            <v>10</v>
          </cell>
          <cell r="CS5498">
            <v>7371.24</v>
          </cell>
          <cell r="DD5498" t="str">
            <v>)*4</v>
          </cell>
          <cell r="DE5498" t="str">
            <v>)*4</v>
          </cell>
          <cell r="DF5498" t="str">
            <v>)*4</v>
          </cell>
          <cell r="DG5498" t="str">
            <v>)*4</v>
          </cell>
          <cell r="DI5498" t="str">
            <v>)*4</v>
          </cell>
        </row>
        <row r="5500">
          <cell r="G5500" t="str">
            <v>Приточная установка П4 П5</v>
          </cell>
        </row>
        <row r="5530">
          <cell r="G5530" t="str">
            <v>Вытяжная установка В1</v>
          </cell>
        </row>
        <row r="5534">
          <cell r="F5534" t="str">
            <v>1.18-2403-20-3/1</v>
          </cell>
          <cell r="G5534" t="str">
            <v>Техническое обслуживание вытяжных установок производительностью до 5000 м3/ч - ежеквартальное</v>
          </cell>
          <cell r="H5534" t="str">
            <v>установка</v>
          </cell>
          <cell r="I5534">
            <v>1</v>
          </cell>
          <cell r="P5534">
            <v>0.12</v>
          </cell>
          <cell r="S5534">
            <v>3456.48</v>
          </cell>
          <cell r="U5534">
            <v>9.52</v>
          </cell>
          <cell r="X5534">
            <v>2419.54</v>
          </cell>
          <cell r="Y5534">
            <v>345.65</v>
          </cell>
          <cell r="AE5534">
            <v>0</v>
          </cell>
          <cell r="AF5534">
            <v>3456.48</v>
          </cell>
          <cell r="AL5534">
            <v>0.03</v>
          </cell>
          <cell r="AO5534">
            <v>864.12</v>
          </cell>
          <cell r="AQ5534">
            <v>2.38</v>
          </cell>
          <cell r="AT5534">
            <v>70</v>
          </cell>
          <cell r="AU5534">
            <v>10</v>
          </cell>
          <cell r="AV5534">
            <v>1</v>
          </cell>
          <cell r="AW5534">
            <v>1</v>
          </cell>
          <cell r="BA5534">
            <v>1</v>
          </cell>
          <cell r="BC5534">
            <v>1</v>
          </cell>
          <cell r="BZ5534">
            <v>70</v>
          </cell>
          <cell r="CA5534">
            <v>10</v>
          </cell>
          <cell r="CS5534">
            <v>0</v>
          </cell>
          <cell r="DD5534" t="str">
            <v>)*4</v>
          </cell>
          <cell r="DG5534" t="str">
            <v>)*4</v>
          </cell>
          <cell r="DI5534" t="str">
            <v>)*4</v>
          </cell>
        </row>
        <row r="5536">
          <cell r="G5536" t="str">
            <v>Вытяжная установка В1</v>
          </cell>
        </row>
        <row r="5566">
          <cell r="G5566" t="str">
            <v>Вентиляторы</v>
          </cell>
        </row>
        <row r="5570">
          <cell r="F5570" t="str">
            <v>1.18-2303-3-2/1</v>
          </cell>
          <cell r="G5570" t="str">
            <v>Техническое обслуживание канального вентилятора - ежеквартальное</v>
          </cell>
          <cell r="H5570" t="str">
            <v>шт.</v>
          </cell>
          <cell r="I5570">
            <v>8</v>
          </cell>
          <cell r="S5570">
            <v>18743.68</v>
          </cell>
          <cell r="U5570">
            <v>56.32</v>
          </cell>
          <cell r="X5570">
            <v>13120.58</v>
          </cell>
          <cell r="Y5570">
            <v>1874.37</v>
          </cell>
          <cell r="AE5570">
            <v>0</v>
          </cell>
          <cell r="AF5570">
            <v>2342.96</v>
          </cell>
          <cell r="AO5570">
            <v>585.74</v>
          </cell>
          <cell r="AQ5570">
            <v>1.76</v>
          </cell>
          <cell r="AT5570">
            <v>70</v>
          </cell>
          <cell r="AU5570">
            <v>10</v>
          </cell>
          <cell r="AV5570">
            <v>1</v>
          </cell>
          <cell r="BA5570">
            <v>1</v>
          </cell>
          <cell r="BZ5570">
            <v>70</v>
          </cell>
          <cell r="CA5570">
            <v>10</v>
          </cell>
          <cell r="CS5570">
            <v>0</v>
          </cell>
          <cell r="DG5570" t="str">
            <v>)*4</v>
          </cell>
          <cell r="DI5570" t="str">
            <v>)*4</v>
          </cell>
        </row>
        <row r="5572">
          <cell r="G5572" t="str">
            <v>Вентиляторы</v>
          </cell>
        </row>
        <row r="5602">
          <cell r="G5602" t="str">
            <v>Вытяжная установка В6, В7</v>
          </cell>
        </row>
        <row r="5606">
          <cell r="F5606" t="str">
            <v>1.18-2403-20-3/1</v>
          </cell>
          <cell r="G5606" t="str">
            <v>Техническое обслуживание вытяжных установок производительностью до 5000 м3/ч - ежеквартальное</v>
          </cell>
          <cell r="H5606" t="str">
            <v>установка</v>
          </cell>
          <cell r="I5606">
            <v>2</v>
          </cell>
          <cell r="P5606">
            <v>0.24</v>
          </cell>
          <cell r="S5606">
            <v>6912.96</v>
          </cell>
          <cell r="U5606">
            <v>19.04</v>
          </cell>
          <cell r="X5606">
            <v>4839.07</v>
          </cell>
          <cell r="Y5606">
            <v>691.3</v>
          </cell>
          <cell r="AE5606">
            <v>0</v>
          </cell>
          <cell r="AF5606">
            <v>3456.48</v>
          </cell>
          <cell r="AL5606">
            <v>0.03</v>
          </cell>
          <cell r="AO5606">
            <v>864.12</v>
          </cell>
          <cell r="AQ5606">
            <v>2.38</v>
          </cell>
          <cell r="AT5606">
            <v>70</v>
          </cell>
          <cell r="AU5606">
            <v>10</v>
          </cell>
          <cell r="AV5606">
            <v>1</v>
          </cell>
          <cell r="AW5606">
            <v>1</v>
          </cell>
          <cell r="BA5606">
            <v>1</v>
          </cell>
          <cell r="BC5606">
            <v>1</v>
          </cell>
          <cell r="BZ5606">
            <v>70</v>
          </cell>
          <cell r="CA5606">
            <v>10</v>
          </cell>
          <cell r="CS5606">
            <v>0</v>
          </cell>
          <cell r="DD5606" t="str">
            <v>)*4</v>
          </cell>
          <cell r="DG5606" t="str">
            <v>)*4</v>
          </cell>
          <cell r="DI5606" t="str">
            <v>)*4</v>
          </cell>
        </row>
        <row r="5608">
          <cell r="G5608" t="str">
            <v>Вытяжная установка В6, В7</v>
          </cell>
        </row>
        <row r="5638">
          <cell r="G5638" t="str">
            <v>Вытяжная установка В8, В9</v>
          </cell>
        </row>
        <row r="5642">
          <cell r="F5642" t="str">
            <v>1.18-2403-20-3/1</v>
          </cell>
          <cell r="G5642" t="str">
            <v>Техническое обслуживание вытяжных установок производительностью до 5000 м3/ч - ежеквартальное</v>
          </cell>
          <cell r="H5642" t="str">
            <v>установка</v>
          </cell>
          <cell r="I5642">
            <v>2</v>
          </cell>
          <cell r="P5642">
            <v>0.24</v>
          </cell>
          <cell r="S5642">
            <v>6912.96</v>
          </cell>
          <cell r="U5642">
            <v>19.04</v>
          </cell>
          <cell r="X5642">
            <v>4839.07</v>
          </cell>
          <cell r="Y5642">
            <v>691.3</v>
          </cell>
          <cell r="AE5642">
            <v>0</v>
          </cell>
          <cell r="AF5642">
            <v>3456.48</v>
          </cell>
          <cell r="AL5642">
            <v>0.03</v>
          </cell>
          <cell r="AO5642">
            <v>864.12</v>
          </cell>
          <cell r="AQ5642">
            <v>2.38</v>
          </cell>
          <cell r="AT5642">
            <v>70</v>
          </cell>
          <cell r="AU5642">
            <v>10</v>
          </cell>
          <cell r="AV5642">
            <v>1</v>
          </cell>
          <cell r="AW5642">
            <v>1</v>
          </cell>
          <cell r="BA5642">
            <v>1</v>
          </cell>
          <cell r="BC5642">
            <v>1</v>
          </cell>
          <cell r="BZ5642">
            <v>70</v>
          </cell>
          <cell r="CA5642">
            <v>10</v>
          </cell>
          <cell r="CS5642">
            <v>0</v>
          </cell>
          <cell r="DD5642" t="str">
            <v>)*4</v>
          </cell>
          <cell r="DG5642" t="str">
            <v>)*4</v>
          </cell>
          <cell r="DI5642" t="str">
            <v>)*4</v>
          </cell>
        </row>
        <row r="5644">
          <cell r="G5644" t="str">
            <v>Вытяжная установка В8, В9</v>
          </cell>
        </row>
        <row r="5674">
          <cell r="G5674" t="str">
            <v>Вентиляторы</v>
          </cell>
        </row>
        <row r="5678">
          <cell r="F5678" t="str">
            <v>1.18-2303-3-2/1</v>
          </cell>
          <cell r="G5678" t="str">
            <v>Техническое обслуживание канального вентилятора - ежеквартальное</v>
          </cell>
          <cell r="H5678" t="str">
            <v>шт.</v>
          </cell>
          <cell r="I5678">
            <v>6</v>
          </cell>
          <cell r="S5678">
            <v>14057.76</v>
          </cell>
          <cell r="U5678">
            <v>42.24</v>
          </cell>
          <cell r="X5678">
            <v>9840.43</v>
          </cell>
          <cell r="Y5678">
            <v>1405.78</v>
          </cell>
          <cell r="AE5678">
            <v>0</v>
          </cell>
          <cell r="AF5678">
            <v>2342.96</v>
          </cell>
          <cell r="AO5678">
            <v>585.74</v>
          </cell>
          <cell r="AQ5678">
            <v>1.76</v>
          </cell>
          <cell r="AT5678">
            <v>70</v>
          </cell>
          <cell r="AU5678">
            <v>10</v>
          </cell>
          <cell r="AV5678">
            <v>1</v>
          </cell>
          <cell r="BA5678">
            <v>1</v>
          </cell>
          <cell r="BZ5678">
            <v>70</v>
          </cell>
          <cell r="CA5678">
            <v>10</v>
          </cell>
          <cell r="CS5678">
            <v>0</v>
          </cell>
          <cell r="DG5678" t="str">
            <v>)*4</v>
          </cell>
          <cell r="DI5678" t="str">
            <v>)*4</v>
          </cell>
        </row>
        <row r="5680">
          <cell r="G5680" t="str">
            <v>Вентиляторы</v>
          </cell>
        </row>
        <row r="5710">
          <cell r="G5710" t="str">
            <v>Вентиляция</v>
          </cell>
        </row>
        <row r="5740">
          <cell r="G5740" t="str">
            <v>Тепловые завесы</v>
          </cell>
        </row>
        <row r="5744">
          <cell r="F5744" t="str">
            <v>1.18-2303-4-4/1</v>
          </cell>
          <cell r="G5744" t="str">
            <v>Техническое обслуживание горизонтальных тепловых завес с электрическим нагревателем производительностью по воздуху до 3000 м3/ч</v>
          </cell>
          <cell r="H5744" t="str">
            <v>шт.</v>
          </cell>
          <cell r="I5744">
            <v>1</v>
          </cell>
          <cell r="P5744">
            <v>4.68</v>
          </cell>
          <cell r="Q5744">
            <v>22.28</v>
          </cell>
          <cell r="R5744">
            <v>0.08</v>
          </cell>
          <cell r="S5744">
            <v>2091.3200000000002</v>
          </cell>
          <cell r="U5744">
            <v>5.76</v>
          </cell>
          <cell r="X5744">
            <v>1463.92</v>
          </cell>
          <cell r="Y5744">
            <v>209.13</v>
          </cell>
          <cell r="AE5744">
            <v>0.08</v>
          </cell>
          <cell r="AF5744">
            <v>2091.3200000000002</v>
          </cell>
          <cell r="AL5744">
            <v>1.17</v>
          </cell>
          <cell r="AM5744">
            <v>5.57</v>
          </cell>
          <cell r="AN5744">
            <v>0.02</v>
          </cell>
          <cell r="AO5744">
            <v>522.83000000000004</v>
          </cell>
          <cell r="AQ5744">
            <v>1.44</v>
          </cell>
          <cell r="AT5744">
            <v>70</v>
          </cell>
          <cell r="AU5744">
            <v>10</v>
          </cell>
          <cell r="AV5744">
            <v>1</v>
          </cell>
          <cell r="AW5744">
            <v>1</v>
          </cell>
          <cell r="BA5744">
            <v>1</v>
          </cell>
          <cell r="BB5744">
            <v>1</v>
          </cell>
          <cell r="BC5744">
            <v>1</v>
          </cell>
          <cell r="BS5744">
            <v>1</v>
          </cell>
          <cell r="BZ5744">
            <v>70</v>
          </cell>
          <cell r="CA5744">
            <v>10</v>
          </cell>
          <cell r="CS5744">
            <v>0.08</v>
          </cell>
          <cell r="DD5744" t="str">
            <v>)*4</v>
          </cell>
          <cell r="DE5744" t="str">
            <v>)*4</v>
          </cell>
          <cell r="DF5744" t="str">
            <v>)*4</v>
          </cell>
          <cell r="DG5744" t="str">
            <v>)*4</v>
          </cell>
          <cell r="DI5744" t="str">
            <v>)*4</v>
          </cell>
        </row>
        <row r="5746">
          <cell r="G5746" t="str">
            <v>Тепловые завесы</v>
          </cell>
        </row>
        <row r="5776">
          <cell r="G5776" t="str">
            <v>Воздуховоды</v>
          </cell>
        </row>
        <row r="5780">
          <cell r="F5780" t="str">
            <v>1.18-2103-1-1/1</v>
          </cell>
          <cell r="G5780" t="str">
            <v>Очистка воздуховодов механизированным способом</v>
          </cell>
          <cell r="H5780" t="str">
            <v>100 м2</v>
          </cell>
          <cell r="I5780">
            <v>11.795299999999999</v>
          </cell>
          <cell r="P5780">
            <v>207.13</v>
          </cell>
          <cell r="Q5780">
            <v>130438.56</v>
          </cell>
          <cell r="R5780">
            <v>80743.070000000007</v>
          </cell>
          <cell r="S5780">
            <v>178135.45</v>
          </cell>
          <cell r="U5780">
            <v>619.48915599999998</v>
          </cell>
          <cell r="X5780">
            <v>124694.82</v>
          </cell>
          <cell r="Y5780">
            <v>17813.55</v>
          </cell>
          <cell r="AE5780">
            <v>6845.36</v>
          </cell>
          <cell r="AF5780">
            <v>15102.24</v>
          </cell>
          <cell r="AL5780">
            <v>4.3899999999999997</v>
          </cell>
          <cell r="AM5780">
            <v>2764.63</v>
          </cell>
          <cell r="AN5780">
            <v>1711.34</v>
          </cell>
          <cell r="AO5780">
            <v>3775.56</v>
          </cell>
          <cell r="AQ5780">
            <v>13.13</v>
          </cell>
          <cell r="AT5780">
            <v>70</v>
          </cell>
          <cell r="AU5780">
            <v>10</v>
          </cell>
          <cell r="AV5780">
            <v>1</v>
          </cell>
          <cell r="AW5780">
            <v>1</v>
          </cell>
          <cell r="BA5780">
            <v>1</v>
          </cell>
          <cell r="BB5780">
            <v>1</v>
          </cell>
          <cell r="BC5780">
            <v>1</v>
          </cell>
          <cell r="BS5780">
            <v>1</v>
          </cell>
          <cell r="BZ5780">
            <v>70</v>
          </cell>
          <cell r="CA5780">
            <v>10</v>
          </cell>
          <cell r="CS5780">
            <v>6845.36</v>
          </cell>
          <cell r="DD5780" t="str">
            <v>)*4</v>
          </cell>
          <cell r="DE5780" t="str">
            <v>)*4</v>
          </cell>
          <cell r="DF5780" t="str">
            <v>)*4</v>
          </cell>
          <cell r="DG5780" t="str">
            <v>)*4</v>
          </cell>
          <cell r="DI5780" t="str">
            <v>)*4</v>
          </cell>
        </row>
        <row r="5781">
          <cell r="F5781" t="str">
            <v>1.18-2103-1-2/1</v>
          </cell>
          <cell r="G5781" t="str">
            <v>Дезинфекция воздуховодов, добавлять к поз. 1.18-2103-1-1</v>
          </cell>
          <cell r="H5781" t="str">
            <v>100 м2</v>
          </cell>
          <cell r="I5781">
            <v>11.795299999999999</v>
          </cell>
          <cell r="P5781">
            <v>767.17</v>
          </cell>
          <cell r="Q5781">
            <v>19524.05</v>
          </cell>
          <cell r="R5781">
            <v>12648.81</v>
          </cell>
          <cell r="S5781">
            <v>28505.47</v>
          </cell>
          <cell r="U5781">
            <v>99.080519999999993</v>
          </cell>
          <cell r="X5781">
            <v>19953.830000000002</v>
          </cell>
          <cell r="Y5781">
            <v>2850.55</v>
          </cell>
          <cell r="AE5781">
            <v>1072.3599999999999</v>
          </cell>
          <cell r="AF5781">
            <v>2416.6799999999998</v>
          </cell>
          <cell r="AL5781">
            <v>16.260000000000002</v>
          </cell>
          <cell r="AM5781">
            <v>413.81</v>
          </cell>
          <cell r="AN5781">
            <v>268.08999999999997</v>
          </cell>
          <cell r="AO5781">
            <v>604.16999999999996</v>
          </cell>
          <cell r="AQ5781">
            <v>2.1</v>
          </cell>
          <cell r="AT5781">
            <v>70</v>
          </cell>
          <cell r="AU5781">
            <v>10</v>
          </cell>
          <cell r="AV5781">
            <v>1</v>
          </cell>
          <cell r="AW5781">
            <v>1</v>
          </cell>
          <cell r="BA5781">
            <v>1</v>
          </cell>
          <cell r="BB5781">
            <v>1</v>
          </cell>
          <cell r="BC5781">
            <v>1</v>
          </cell>
          <cell r="BS5781">
            <v>1</v>
          </cell>
          <cell r="BZ5781">
            <v>70</v>
          </cell>
          <cell r="CA5781">
            <v>10</v>
          </cell>
          <cell r="CS5781">
            <v>1072.3599999999999</v>
          </cell>
          <cell r="DD5781" t="str">
            <v>)*4</v>
          </cell>
          <cell r="DE5781" t="str">
            <v>)*4</v>
          </cell>
          <cell r="DF5781" t="str">
            <v>)*4</v>
          </cell>
          <cell r="DG5781" t="str">
            <v>)*4</v>
          </cell>
          <cell r="DI5781" t="str">
            <v>)*4</v>
          </cell>
        </row>
        <row r="5783">
          <cell r="G5783" t="str">
            <v>Воздуховоды</v>
          </cell>
        </row>
        <row r="5813">
          <cell r="G5813" t="str">
            <v>Строение №322</v>
          </cell>
        </row>
        <row r="5843">
          <cell r="G5843" t="str">
            <v>ТО  ИТП, ЦТП, АДЭС, Вентиляция  на 2025-2026 год</v>
          </cell>
        </row>
        <row r="5852">
          <cell r="F5852">
            <v>0</v>
          </cell>
        </row>
        <row r="5857">
          <cell r="F5857">
            <v>1054858.8899999999</v>
          </cell>
        </row>
        <row r="5858">
          <cell r="F5858">
            <v>11313342.970000001</v>
          </cell>
        </row>
        <row r="5860">
          <cell r="F5860">
            <v>0</v>
          </cell>
        </row>
        <row r="5861">
          <cell r="F5861">
            <v>0</v>
          </cell>
        </row>
        <row r="5862">
          <cell r="F5862">
            <v>23742202.329999998</v>
          </cell>
        </row>
        <row r="5863">
          <cell r="F5863">
            <v>0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95"/>
  <sheetViews>
    <sheetView workbookViewId="0"/>
  </sheetViews>
  <sheetFormatPr defaultRowHeight="12.5" x14ac:dyDescent="0.25"/>
  <sheetData>
    <row r="1" spans="1:24" x14ac:dyDescent="0.25">
      <c r="A1" t="s">
        <v>79</v>
      </c>
      <c r="B1" t="s">
        <v>80</v>
      </c>
      <c r="C1" t="s">
        <v>81</v>
      </c>
      <c r="D1" t="s">
        <v>82</v>
      </c>
      <c r="E1" t="s">
        <v>83</v>
      </c>
      <c r="F1" t="s">
        <v>84</v>
      </c>
      <c r="G1" t="s">
        <v>85</v>
      </c>
      <c r="H1" t="s">
        <v>86</v>
      </c>
      <c r="I1" t="s">
        <v>87</v>
      </c>
      <c r="J1" t="s">
        <v>88</v>
      </c>
      <c r="K1" t="s">
        <v>89</v>
      </c>
      <c r="L1" t="s">
        <v>90</v>
      </c>
    </row>
    <row r="2" spans="1:24" x14ac:dyDescent="0.25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0</v>
      </c>
      <c r="I2">
        <v>0</v>
      </c>
      <c r="J2">
        <v>0</v>
      </c>
      <c r="K2">
        <v>1</v>
      </c>
      <c r="L2">
        <v>52937548</v>
      </c>
    </row>
    <row r="4" spans="1:24" x14ac:dyDescent="0.25">
      <c r="A4" t="s">
        <v>55</v>
      </c>
      <c r="B4" t="s">
        <v>56</v>
      </c>
      <c r="C4" t="s">
        <v>57</v>
      </c>
      <c r="D4" t="s">
        <v>58</v>
      </c>
      <c r="E4" t="s">
        <v>59</v>
      </c>
      <c r="F4" t="s">
        <v>60</v>
      </c>
      <c r="G4" t="s">
        <v>61</v>
      </c>
      <c r="H4" t="s">
        <v>62</v>
      </c>
      <c r="I4" t="s">
        <v>63</v>
      </c>
      <c r="J4" t="s">
        <v>64</v>
      </c>
      <c r="K4" t="s">
        <v>65</v>
      </c>
      <c r="L4" t="s">
        <v>66</v>
      </c>
      <c r="M4" t="s">
        <v>67</v>
      </c>
      <c r="N4" t="s">
        <v>68</v>
      </c>
      <c r="O4" t="s">
        <v>69</v>
      </c>
      <c r="P4" t="s">
        <v>70</v>
      </c>
      <c r="Q4" t="s">
        <v>71</v>
      </c>
      <c r="R4" t="s">
        <v>72</v>
      </c>
      <c r="S4" t="s">
        <v>73</v>
      </c>
      <c r="T4" t="s">
        <v>74</v>
      </c>
      <c r="U4" t="s">
        <v>75</v>
      </c>
      <c r="V4" t="s">
        <v>76</v>
      </c>
      <c r="W4" t="s">
        <v>77</v>
      </c>
      <c r="X4" t="s">
        <v>78</v>
      </c>
    </row>
    <row r="6" spans="1:24" x14ac:dyDescent="0.25">
      <c r="A6" t="e">
        <f>#REF!</f>
        <v>#REF!</v>
      </c>
      <c r="B6">
        <v>20</v>
      </c>
      <c r="G6" t="e">
        <f>#REF!</f>
        <v>#REF!</v>
      </c>
    </row>
    <row r="7" spans="1:24" x14ac:dyDescent="0.25">
      <c r="A7" t="e">
        <f>#REF!</f>
        <v>#REF!</v>
      </c>
      <c r="B7">
        <v>24</v>
      </c>
      <c r="G7" t="e">
        <f>#REF!</f>
        <v>#REF!</v>
      </c>
    </row>
    <row r="8" spans="1:24" x14ac:dyDescent="0.25">
      <c r="A8">
        <v>20</v>
      </c>
      <c r="B8">
        <v>2</v>
      </c>
      <c r="C8">
        <v>3</v>
      </c>
      <c r="D8">
        <v>0</v>
      </c>
      <c r="E8" t="e">
        <f>#REF!</f>
        <v>#REF!</v>
      </c>
      <c r="F8" t="e">
        <f>#REF!</f>
        <v>#REF!</v>
      </c>
      <c r="G8" t="e">
        <f>#REF!</f>
        <v>#REF!</v>
      </c>
      <c r="H8" t="e">
        <f>#REF!</f>
        <v>#REF!</v>
      </c>
      <c r="I8" t="e">
        <f>#REF!*#REF!</f>
        <v>#REF!</v>
      </c>
      <c r="J8" t="e">
        <f>#REF!</f>
        <v>#REF!</v>
      </c>
      <c r="K8" t="e">
        <f>#REF!</f>
        <v>#REF!</v>
      </c>
      <c r="L8" t="e">
        <f>#REF!</f>
        <v>#REF!</v>
      </c>
      <c r="M8" t="e">
        <f>ROUND(ROUND(L8*#REF!, 6)*1, 2)</f>
        <v>#REF!</v>
      </c>
      <c r="N8" t="e">
        <f>#REF!</f>
        <v>#REF!</v>
      </c>
      <c r="O8" t="e">
        <f>ROUND(ROUND(L8*#REF!, 6)*#REF!, 2)</f>
        <v>#REF!</v>
      </c>
      <c r="P8" t="e">
        <f>#REF!</f>
        <v>#REF!</v>
      </c>
      <c r="Q8" t="e">
        <f>#REF!</f>
        <v>#REF!</v>
      </c>
      <c r="R8" t="e">
        <f>ROUND(ROUND(Q8*#REF!, 6)*1, 2)</f>
        <v>#REF!</v>
      </c>
      <c r="S8" t="e">
        <f>#REF!</f>
        <v>#REF!</v>
      </c>
      <c r="T8" t="e">
        <f>ROUND(ROUND(Q8*#REF!, 6)*#REF!, 2)</f>
        <v>#REF!</v>
      </c>
      <c r="U8" t="e">
        <f>#REF!</f>
        <v>#REF!</v>
      </c>
      <c r="V8">
        <v>944438635</v>
      </c>
      <c r="W8">
        <v>-1152707043</v>
      </c>
      <c r="X8">
        <v>3</v>
      </c>
    </row>
    <row r="9" spans="1:24" x14ac:dyDescent="0.25">
      <c r="A9" t="e">
        <f>#REF!</f>
        <v>#REF!</v>
      </c>
      <c r="B9">
        <v>60</v>
      </c>
      <c r="G9" t="e">
        <f>#REF!</f>
        <v>#REF!</v>
      </c>
    </row>
    <row r="10" spans="1:24" x14ac:dyDescent="0.25">
      <c r="A10">
        <v>20</v>
      </c>
      <c r="B10">
        <v>5</v>
      </c>
      <c r="C10">
        <v>3</v>
      </c>
      <c r="D10">
        <v>0</v>
      </c>
      <c r="E10" t="e">
        <f>#REF!</f>
        <v>#REF!</v>
      </c>
      <c r="F10" t="e">
        <f>#REF!</f>
        <v>#REF!</v>
      </c>
      <c r="G10" t="e">
        <f>#REF!</f>
        <v>#REF!</v>
      </c>
      <c r="H10" t="e">
        <f>#REF!</f>
        <v>#REF!</v>
      </c>
      <c r="I10" t="e">
        <f>#REF!*#REF!</f>
        <v>#REF!</v>
      </c>
      <c r="J10" t="e">
        <f>#REF!</f>
        <v>#REF!</v>
      </c>
      <c r="K10" t="e">
        <f>#REF!</f>
        <v>#REF!</v>
      </c>
      <c r="L10" t="e">
        <f>#REF!</f>
        <v>#REF!</v>
      </c>
      <c r="M10" t="e">
        <f>ROUND(ROUND(L10*#REF!, 6)*1, 2)</f>
        <v>#REF!</v>
      </c>
      <c r="N10" t="e">
        <f>#REF!</f>
        <v>#REF!</v>
      </c>
      <c r="O10" t="e">
        <f>ROUND(ROUND(L10*#REF!, 6)*#REF!, 2)</f>
        <v>#REF!</v>
      </c>
      <c r="P10" t="e">
        <f>#REF!</f>
        <v>#REF!</v>
      </c>
      <c r="Q10" t="e">
        <f>#REF!</f>
        <v>#REF!</v>
      </c>
      <c r="R10" t="e">
        <f>ROUND(ROUND(Q10*#REF!, 6)*1, 2)</f>
        <v>#REF!</v>
      </c>
      <c r="S10" t="e">
        <f>#REF!</f>
        <v>#REF!</v>
      </c>
      <c r="T10" t="e">
        <f>ROUND(ROUND(Q10*#REF!, 6)*#REF!, 2)</f>
        <v>#REF!</v>
      </c>
      <c r="U10" t="e">
        <f>#REF!</f>
        <v>#REF!</v>
      </c>
      <c r="V10">
        <v>529975384</v>
      </c>
      <c r="W10">
        <v>-1569002933</v>
      </c>
      <c r="X10">
        <v>3</v>
      </c>
    </row>
    <row r="11" spans="1:24" x14ac:dyDescent="0.25">
      <c r="A11">
        <v>20</v>
      </c>
      <c r="B11">
        <v>4</v>
      </c>
      <c r="C11">
        <v>2</v>
      </c>
      <c r="D11">
        <v>0</v>
      </c>
      <c r="E11" t="e">
        <f>#REF!</f>
        <v>#REF!</v>
      </c>
      <c r="F11" t="e">
        <f>#REF!</f>
        <v>#REF!</v>
      </c>
      <c r="G11" t="e">
        <f>#REF!</f>
        <v>#REF!</v>
      </c>
      <c r="H11" t="e">
        <f>#REF!</f>
        <v>#REF!</v>
      </c>
      <c r="I11" t="e">
        <f>#REF!*#REF!</f>
        <v>#REF!</v>
      </c>
      <c r="J11" t="e">
        <f>#REF!</f>
        <v>#REF!</v>
      </c>
      <c r="K11" t="e">
        <f>#REF!</f>
        <v>#REF!</v>
      </c>
      <c r="L11" t="e">
        <f>#REF!</f>
        <v>#REF!</v>
      </c>
      <c r="M11" t="e">
        <f>ROUND(ROUND(L11*#REF!, 6)*1, 2)</f>
        <v>#REF!</v>
      </c>
      <c r="N11" t="e">
        <f>#REF!</f>
        <v>#REF!</v>
      </c>
      <c r="O11" t="e">
        <f>ROUND(ROUND(L11*#REF!, 6)*#REF!, 2)</f>
        <v>#REF!</v>
      </c>
      <c r="P11" t="e">
        <f>#REF!</f>
        <v>#REF!</v>
      </c>
      <c r="Q11" t="e">
        <f>#REF!</f>
        <v>#REF!</v>
      </c>
      <c r="R11" t="e">
        <f>ROUND(ROUND(Q11*#REF!, 6)*1, 2)</f>
        <v>#REF!</v>
      </c>
      <c r="S11" t="e">
        <f>#REF!</f>
        <v>#REF!</v>
      </c>
      <c r="T11" t="e">
        <f>ROUND(ROUND(Q11*#REF!, 6)*#REF!, 2)</f>
        <v>#REF!</v>
      </c>
      <c r="U11" t="e">
        <f>#REF!</f>
        <v>#REF!</v>
      </c>
      <c r="V11">
        <v>199908262</v>
      </c>
      <c r="W11">
        <v>1896677293</v>
      </c>
      <c r="X11">
        <v>2</v>
      </c>
    </row>
    <row r="12" spans="1:24" x14ac:dyDescent="0.25">
      <c r="A12">
        <v>20</v>
      </c>
      <c r="B12">
        <v>8</v>
      </c>
      <c r="C12">
        <v>3</v>
      </c>
      <c r="D12">
        <v>0</v>
      </c>
      <c r="E12" t="e">
        <f>#REF!</f>
        <v>#REF!</v>
      </c>
      <c r="F12" t="e">
        <f>#REF!</f>
        <v>#REF!</v>
      </c>
      <c r="G12" t="e">
        <f>#REF!</f>
        <v>#REF!</v>
      </c>
      <c r="H12" t="e">
        <f>#REF!</f>
        <v>#REF!</v>
      </c>
      <c r="I12" t="e">
        <f>#REF!*#REF!</f>
        <v>#REF!</v>
      </c>
      <c r="J12" t="e">
        <f>#REF!</f>
        <v>#REF!</v>
      </c>
      <c r="K12" t="e">
        <f>#REF!</f>
        <v>#REF!</v>
      </c>
      <c r="L12" t="e">
        <f>#REF!</f>
        <v>#REF!</v>
      </c>
      <c r="M12" t="e">
        <f>ROUND(ROUND(L12*#REF!, 6)*1, 2)</f>
        <v>#REF!</v>
      </c>
      <c r="N12" t="e">
        <f>#REF!</f>
        <v>#REF!</v>
      </c>
      <c r="O12" t="e">
        <f>ROUND(ROUND(L12*#REF!, 6)*#REF!, 2)</f>
        <v>#REF!</v>
      </c>
      <c r="P12" t="e">
        <f>#REF!</f>
        <v>#REF!</v>
      </c>
      <c r="Q12" t="e">
        <f>#REF!</f>
        <v>#REF!</v>
      </c>
      <c r="R12" t="e">
        <f>ROUND(ROUND(Q12*#REF!, 6)*1, 2)</f>
        <v>#REF!</v>
      </c>
      <c r="S12" t="e">
        <f>#REF!</f>
        <v>#REF!</v>
      </c>
      <c r="T12" t="e">
        <f>ROUND(ROUND(Q12*#REF!, 6)*#REF!, 2)</f>
        <v>#REF!</v>
      </c>
      <c r="U12" t="e">
        <f>#REF!</f>
        <v>#REF!</v>
      </c>
      <c r="V12">
        <v>832422417</v>
      </c>
      <c r="W12">
        <v>318358864</v>
      </c>
      <c r="X12">
        <v>3</v>
      </c>
    </row>
    <row r="13" spans="1:24" x14ac:dyDescent="0.25">
      <c r="A13">
        <v>20</v>
      </c>
      <c r="B13">
        <v>11</v>
      </c>
      <c r="C13">
        <v>3</v>
      </c>
      <c r="D13">
        <v>0</v>
      </c>
      <c r="E13" t="e">
        <f>#REF!</f>
        <v>#REF!</v>
      </c>
      <c r="F13" t="e">
        <f>#REF!</f>
        <v>#REF!</v>
      </c>
      <c r="G13" t="e">
        <f>#REF!</f>
        <v>#REF!</v>
      </c>
      <c r="H13" t="e">
        <f>#REF!</f>
        <v>#REF!</v>
      </c>
      <c r="I13" t="e">
        <f>#REF!*#REF!</f>
        <v>#REF!</v>
      </c>
      <c r="J13" t="e">
        <f>#REF!</f>
        <v>#REF!</v>
      </c>
      <c r="K13" t="e">
        <f>#REF!</f>
        <v>#REF!</v>
      </c>
      <c r="L13" t="e">
        <f>#REF!</f>
        <v>#REF!</v>
      </c>
      <c r="M13" t="e">
        <f>ROUND(ROUND(L13*#REF!, 6)*1, 2)</f>
        <v>#REF!</v>
      </c>
      <c r="N13" t="e">
        <f>#REF!</f>
        <v>#REF!</v>
      </c>
      <c r="O13" t="e">
        <f>ROUND(ROUND(L13*#REF!, 6)*#REF!, 2)</f>
        <v>#REF!</v>
      </c>
      <c r="P13" t="e">
        <f>#REF!</f>
        <v>#REF!</v>
      </c>
      <c r="Q13" t="e">
        <f>#REF!</f>
        <v>#REF!</v>
      </c>
      <c r="R13" t="e">
        <f>ROUND(ROUND(Q13*#REF!, 6)*1, 2)</f>
        <v>#REF!</v>
      </c>
      <c r="S13" t="e">
        <f>#REF!</f>
        <v>#REF!</v>
      </c>
      <c r="T13" t="e">
        <f>ROUND(ROUND(Q13*#REF!, 6)*#REF!, 2)</f>
        <v>#REF!</v>
      </c>
      <c r="U13" t="e">
        <f>#REF!</f>
        <v>#REF!</v>
      </c>
      <c r="V13">
        <v>832422417</v>
      </c>
      <c r="W13">
        <v>318358864</v>
      </c>
      <c r="X13">
        <v>3</v>
      </c>
    </row>
    <row r="14" spans="1:24" x14ac:dyDescent="0.25">
      <c r="A14">
        <v>20</v>
      </c>
      <c r="B14">
        <v>10</v>
      </c>
      <c r="C14">
        <v>2</v>
      </c>
      <c r="D14">
        <v>0</v>
      </c>
      <c r="E14" t="e">
        <f>#REF!</f>
        <v>#REF!</v>
      </c>
      <c r="F14" t="e">
        <f>#REF!</f>
        <v>#REF!</v>
      </c>
      <c r="G14" t="e">
        <f>#REF!</f>
        <v>#REF!</v>
      </c>
      <c r="H14" t="e">
        <f>#REF!</f>
        <v>#REF!</v>
      </c>
      <c r="I14" t="e">
        <f>#REF!*#REF!</f>
        <v>#REF!</v>
      </c>
      <c r="J14" t="e">
        <f>#REF!</f>
        <v>#REF!</v>
      </c>
      <c r="K14" t="e">
        <f>#REF!</f>
        <v>#REF!</v>
      </c>
      <c r="L14" t="e">
        <f>#REF!</f>
        <v>#REF!</v>
      </c>
      <c r="M14" t="e">
        <f>ROUND(ROUND(L14*#REF!, 6)*1, 2)</f>
        <v>#REF!</v>
      </c>
      <c r="N14" t="e">
        <f>#REF!</f>
        <v>#REF!</v>
      </c>
      <c r="O14" t="e">
        <f>ROUND(ROUND(L14*#REF!, 6)*#REF!, 2)</f>
        <v>#REF!</v>
      </c>
      <c r="P14" t="e">
        <f>#REF!</f>
        <v>#REF!</v>
      </c>
      <c r="Q14" t="e">
        <f>#REF!</f>
        <v>#REF!</v>
      </c>
      <c r="R14" t="e">
        <f>ROUND(ROUND(Q14*#REF!, 6)*1, 2)</f>
        <v>#REF!</v>
      </c>
      <c r="S14" t="e">
        <f>#REF!</f>
        <v>#REF!</v>
      </c>
      <c r="T14" t="e">
        <f>ROUND(ROUND(Q14*#REF!, 6)*#REF!, 2)</f>
        <v>#REF!</v>
      </c>
      <c r="U14" t="e">
        <f>#REF!</f>
        <v>#REF!</v>
      </c>
      <c r="V14">
        <v>-1816619845</v>
      </c>
      <c r="W14">
        <v>-603276756</v>
      </c>
      <c r="X14">
        <v>2</v>
      </c>
    </row>
    <row r="15" spans="1:24" x14ac:dyDescent="0.25">
      <c r="A15">
        <v>20</v>
      </c>
      <c r="B15">
        <v>14</v>
      </c>
      <c r="C15">
        <v>3</v>
      </c>
      <c r="D15">
        <v>0</v>
      </c>
      <c r="E15" t="e">
        <f>#REF!</f>
        <v>#REF!</v>
      </c>
      <c r="F15" t="e">
        <f>#REF!</f>
        <v>#REF!</v>
      </c>
      <c r="G15" t="e">
        <f>#REF!</f>
        <v>#REF!</v>
      </c>
      <c r="H15" t="e">
        <f>#REF!</f>
        <v>#REF!</v>
      </c>
      <c r="I15" t="e">
        <f>#REF!*#REF!</f>
        <v>#REF!</v>
      </c>
      <c r="J15" t="e">
        <f>#REF!</f>
        <v>#REF!</v>
      </c>
      <c r="K15" t="e">
        <f>#REF!</f>
        <v>#REF!</v>
      </c>
      <c r="L15" t="e">
        <f>#REF!</f>
        <v>#REF!</v>
      </c>
      <c r="M15" t="e">
        <f>ROUND(ROUND(L15*#REF!, 6)*1, 2)</f>
        <v>#REF!</v>
      </c>
      <c r="N15" t="e">
        <f>#REF!</f>
        <v>#REF!</v>
      </c>
      <c r="O15" t="e">
        <f>ROUND(ROUND(L15*#REF!, 6)*#REF!, 2)</f>
        <v>#REF!</v>
      </c>
      <c r="P15" t="e">
        <f>#REF!</f>
        <v>#REF!</v>
      </c>
      <c r="Q15" t="e">
        <f>#REF!</f>
        <v>#REF!</v>
      </c>
      <c r="R15" t="e">
        <f>ROUND(ROUND(Q15*#REF!, 6)*1, 2)</f>
        <v>#REF!</v>
      </c>
      <c r="S15" t="e">
        <f>#REF!</f>
        <v>#REF!</v>
      </c>
      <c r="T15" t="e">
        <f>ROUND(ROUND(Q15*#REF!, 6)*#REF!, 2)</f>
        <v>#REF!</v>
      </c>
      <c r="U15" t="e">
        <f>#REF!</f>
        <v>#REF!</v>
      </c>
      <c r="V15">
        <v>832422417</v>
      </c>
      <c r="W15">
        <v>318358864</v>
      </c>
      <c r="X15">
        <v>3</v>
      </c>
    </row>
    <row r="16" spans="1:24" x14ac:dyDescent="0.25">
      <c r="A16">
        <v>20</v>
      </c>
      <c r="B16">
        <v>13</v>
      </c>
      <c r="C16">
        <v>2</v>
      </c>
      <c r="D16">
        <v>0</v>
      </c>
      <c r="E16" t="e">
        <f>#REF!</f>
        <v>#REF!</v>
      </c>
      <c r="F16" t="e">
        <f>#REF!</f>
        <v>#REF!</v>
      </c>
      <c r="G16" t="e">
        <f>#REF!</f>
        <v>#REF!</v>
      </c>
      <c r="H16" t="e">
        <f>#REF!</f>
        <v>#REF!</v>
      </c>
      <c r="I16" t="e">
        <f>#REF!*#REF!</f>
        <v>#REF!</v>
      </c>
      <c r="J16" t="e">
        <f>#REF!</f>
        <v>#REF!</v>
      </c>
      <c r="K16" t="e">
        <f>#REF!</f>
        <v>#REF!</v>
      </c>
      <c r="L16" t="e">
        <f>#REF!</f>
        <v>#REF!</v>
      </c>
      <c r="M16" t="e">
        <f>ROUND(ROUND(L16*#REF!, 6)*1, 2)</f>
        <v>#REF!</v>
      </c>
      <c r="N16" t="e">
        <f>#REF!</f>
        <v>#REF!</v>
      </c>
      <c r="O16" t="e">
        <f>ROUND(ROUND(L16*#REF!, 6)*#REF!, 2)</f>
        <v>#REF!</v>
      </c>
      <c r="P16" t="e">
        <f>#REF!</f>
        <v>#REF!</v>
      </c>
      <c r="Q16" t="e">
        <f>#REF!</f>
        <v>#REF!</v>
      </c>
      <c r="R16" t="e">
        <f>ROUND(ROUND(Q16*#REF!, 6)*1, 2)</f>
        <v>#REF!</v>
      </c>
      <c r="S16" t="e">
        <f>#REF!</f>
        <v>#REF!</v>
      </c>
      <c r="T16" t="e">
        <f>ROUND(ROUND(Q16*#REF!, 6)*#REF!, 2)</f>
        <v>#REF!</v>
      </c>
      <c r="U16" t="e">
        <f>#REF!</f>
        <v>#REF!</v>
      </c>
      <c r="V16">
        <v>-1816619845</v>
      </c>
      <c r="W16">
        <v>-603276756</v>
      </c>
      <c r="X16">
        <v>2</v>
      </c>
    </row>
    <row r="17" spans="1:24" x14ac:dyDescent="0.25">
      <c r="A17" t="e">
        <f>#REF!</f>
        <v>#REF!</v>
      </c>
      <c r="B17">
        <v>102</v>
      </c>
      <c r="G17" t="e">
        <f>#REF!</f>
        <v>#REF!</v>
      </c>
    </row>
    <row r="18" spans="1:24" x14ac:dyDescent="0.25">
      <c r="A18">
        <v>20</v>
      </c>
      <c r="B18">
        <v>23</v>
      </c>
      <c r="C18">
        <v>3</v>
      </c>
      <c r="D18">
        <v>0</v>
      </c>
      <c r="E18" t="e">
        <f>#REF!</f>
        <v>#REF!</v>
      </c>
      <c r="F18" t="e">
        <f>#REF!</f>
        <v>#REF!</v>
      </c>
      <c r="G18" t="e">
        <f>#REF!</f>
        <v>#REF!</v>
      </c>
      <c r="H18" t="e">
        <f>#REF!</f>
        <v>#REF!</v>
      </c>
      <c r="I18" t="e">
        <f>#REF!*#REF!</f>
        <v>#REF!</v>
      </c>
      <c r="J18" t="e">
        <f>#REF!</f>
        <v>#REF!</v>
      </c>
      <c r="K18" t="e">
        <f>#REF!</f>
        <v>#REF!</v>
      </c>
      <c r="L18" t="e">
        <f>#REF!</f>
        <v>#REF!</v>
      </c>
      <c r="M18" t="e">
        <f>ROUND(ROUND(L18*#REF!, 6)*1, 2)</f>
        <v>#REF!</v>
      </c>
      <c r="N18" t="e">
        <f>#REF!</f>
        <v>#REF!</v>
      </c>
      <c r="O18" t="e">
        <f>ROUND(ROUND(L18*#REF!, 6)*#REF!, 2)</f>
        <v>#REF!</v>
      </c>
      <c r="P18" t="e">
        <f>#REF!</f>
        <v>#REF!</v>
      </c>
      <c r="Q18" t="e">
        <f>#REF!</f>
        <v>#REF!</v>
      </c>
      <c r="R18" t="e">
        <f>ROUND(ROUND(Q18*#REF!, 6)*1, 2)</f>
        <v>#REF!</v>
      </c>
      <c r="S18" t="e">
        <f>#REF!</f>
        <v>#REF!</v>
      </c>
      <c r="T18" t="e">
        <f>ROUND(ROUND(Q18*#REF!, 6)*#REF!, 2)</f>
        <v>#REF!</v>
      </c>
      <c r="U18" t="e">
        <f>#REF!</f>
        <v>#REF!</v>
      </c>
      <c r="V18">
        <v>529975384</v>
      </c>
      <c r="W18">
        <v>-1569002933</v>
      </c>
      <c r="X18">
        <v>3</v>
      </c>
    </row>
    <row r="19" spans="1:24" x14ac:dyDescent="0.25">
      <c r="A19">
        <v>20</v>
      </c>
      <c r="B19">
        <v>22</v>
      </c>
      <c r="C19">
        <v>3</v>
      </c>
      <c r="D19">
        <v>0</v>
      </c>
      <c r="E19" t="e">
        <f>#REF!</f>
        <v>#REF!</v>
      </c>
      <c r="F19" t="e">
        <f>#REF!</f>
        <v>#REF!</v>
      </c>
      <c r="G19" t="e">
        <f>#REF!</f>
        <v>#REF!</v>
      </c>
      <c r="H19" t="e">
        <f>#REF!</f>
        <v>#REF!</v>
      </c>
      <c r="I19" t="e">
        <f>#REF!*#REF!</f>
        <v>#REF!</v>
      </c>
      <c r="J19" t="e">
        <f>#REF!</f>
        <v>#REF!</v>
      </c>
      <c r="K19" t="e">
        <f>#REF!</f>
        <v>#REF!</v>
      </c>
      <c r="L19" t="e">
        <f>#REF!</f>
        <v>#REF!</v>
      </c>
      <c r="M19" t="e">
        <f>ROUND(ROUND(L19*#REF!, 6)*1, 2)</f>
        <v>#REF!</v>
      </c>
      <c r="N19" t="e">
        <f>#REF!</f>
        <v>#REF!</v>
      </c>
      <c r="O19" t="e">
        <f>ROUND(ROUND(L19*#REF!, 6)*#REF!, 2)</f>
        <v>#REF!</v>
      </c>
      <c r="P19" t="e">
        <f>#REF!</f>
        <v>#REF!</v>
      </c>
      <c r="Q19" t="e">
        <f>#REF!</f>
        <v>#REF!</v>
      </c>
      <c r="R19" t="e">
        <f>ROUND(ROUND(Q19*#REF!, 6)*1, 2)</f>
        <v>#REF!</v>
      </c>
      <c r="S19" t="e">
        <f>#REF!</f>
        <v>#REF!</v>
      </c>
      <c r="T19" t="e">
        <f>ROUND(ROUND(Q19*#REF!, 6)*#REF!, 2)</f>
        <v>#REF!</v>
      </c>
      <c r="U19" t="e">
        <f>#REF!</f>
        <v>#REF!</v>
      </c>
      <c r="V19">
        <v>-1207820464</v>
      </c>
      <c r="W19">
        <v>1174051289</v>
      </c>
      <c r="X19">
        <v>3</v>
      </c>
    </row>
    <row r="20" spans="1:24" x14ac:dyDescent="0.25">
      <c r="A20">
        <v>20</v>
      </c>
      <c r="B20">
        <v>21</v>
      </c>
      <c r="C20">
        <v>2</v>
      </c>
      <c r="D20">
        <v>0</v>
      </c>
      <c r="E20" t="e">
        <f>#REF!</f>
        <v>#REF!</v>
      </c>
      <c r="F20" t="e">
        <f>#REF!</f>
        <v>#REF!</v>
      </c>
      <c r="G20" t="e">
        <f>#REF!</f>
        <v>#REF!</v>
      </c>
      <c r="H20" t="e">
        <f>#REF!</f>
        <v>#REF!</v>
      </c>
      <c r="I20" t="e">
        <f>#REF!*#REF!</f>
        <v>#REF!</v>
      </c>
      <c r="J20" t="e">
        <f>#REF!</f>
        <v>#REF!</v>
      </c>
      <c r="K20" t="e">
        <f>#REF!</f>
        <v>#REF!</v>
      </c>
      <c r="L20" t="e">
        <f>#REF!</f>
        <v>#REF!</v>
      </c>
      <c r="M20" t="e">
        <f>ROUND(ROUND(L20*#REF!, 6)*1, 2)</f>
        <v>#REF!</v>
      </c>
      <c r="N20" t="e">
        <f>#REF!</f>
        <v>#REF!</v>
      </c>
      <c r="O20" t="e">
        <f>ROUND(ROUND(L20*#REF!, 6)*#REF!, 2)</f>
        <v>#REF!</v>
      </c>
      <c r="P20" t="e">
        <f>#REF!</f>
        <v>#REF!</v>
      </c>
      <c r="Q20" t="e">
        <f>#REF!</f>
        <v>#REF!</v>
      </c>
      <c r="R20" t="e">
        <f>ROUND(ROUND(Q20*#REF!, 6)*1, 2)</f>
        <v>#REF!</v>
      </c>
      <c r="S20" t="e">
        <f>#REF!</f>
        <v>#REF!</v>
      </c>
      <c r="T20" t="e">
        <f>ROUND(ROUND(Q20*#REF!, 6)*#REF!, 2)</f>
        <v>#REF!</v>
      </c>
      <c r="U20" t="e">
        <f>#REF!</f>
        <v>#REF!</v>
      </c>
      <c r="V20">
        <v>199908262</v>
      </c>
      <c r="W20">
        <v>1896677293</v>
      </c>
      <c r="X20">
        <v>2</v>
      </c>
    </row>
    <row r="21" spans="1:24" x14ac:dyDescent="0.25">
      <c r="A21">
        <v>20</v>
      </c>
      <c r="B21">
        <v>25</v>
      </c>
      <c r="C21">
        <v>3</v>
      </c>
      <c r="D21">
        <v>0</v>
      </c>
      <c r="E21" t="e">
        <f>#REF!</f>
        <v>#REF!</v>
      </c>
      <c r="F21" t="e">
        <f>#REF!</f>
        <v>#REF!</v>
      </c>
      <c r="G21" t="e">
        <f>#REF!</f>
        <v>#REF!</v>
      </c>
      <c r="H21" t="e">
        <f>#REF!</f>
        <v>#REF!</v>
      </c>
      <c r="I21" t="e">
        <f>#REF!*#REF!</f>
        <v>#REF!</v>
      </c>
      <c r="J21" t="e">
        <f>#REF!</f>
        <v>#REF!</v>
      </c>
      <c r="K21" t="e">
        <f>#REF!</f>
        <v>#REF!</v>
      </c>
      <c r="L21" t="e">
        <f>#REF!</f>
        <v>#REF!</v>
      </c>
      <c r="M21" t="e">
        <f>ROUND(ROUND(L21*#REF!, 6)*1, 2)</f>
        <v>#REF!</v>
      </c>
      <c r="N21" t="e">
        <f>#REF!</f>
        <v>#REF!</v>
      </c>
      <c r="O21" t="e">
        <f>ROUND(ROUND(L21*#REF!, 6)*#REF!, 2)</f>
        <v>#REF!</v>
      </c>
      <c r="P21" t="e">
        <f>#REF!</f>
        <v>#REF!</v>
      </c>
      <c r="Q21" t="e">
        <f>#REF!</f>
        <v>#REF!</v>
      </c>
      <c r="R21" t="e">
        <f>ROUND(ROUND(Q21*#REF!, 6)*1, 2)</f>
        <v>#REF!</v>
      </c>
      <c r="S21" t="e">
        <f>#REF!</f>
        <v>#REF!</v>
      </c>
      <c r="T21" t="e">
        <f>ROUND(ROUND(Q21*#REF!, 6)*#REF!, 2)</f>
        <v>#REF!</v>
      </c>
      <c r="U21" t="e">
        <f>#REF!</f>
        <v>#REF!</v>
      </c>
      <c r="V21">
        <v>529975384</v>
      </c>
      <c r="W21">
        <v>-1569002933</v>
      </c>
      <c r="X21">
        <v>3</v>
      </c>
    </row>
    <row r="22" spans="1:24" x14ac:dyDescent="0.25">
      <c r="A22">
        <v>20</v>
      </c>
      <c r="B22">
        <v>27</v>
      </c>
      <c r="C22">
        <v>3</v>
      </c>
      <c r="D22">
        <v>0</v>
      </c>
      <c r="E22" t="e">
        <f>#REF!</f>
        <v>#REF!</v>
      </c>
      <c r="F22" t="e">
        <f>#REF!</f>
        <v>#REF!</v>
      </c>
      <c r="G22" t="e">
        <f>#REF!</f>
        <v>#REF!</v>
      </c>
      <c r="H22" t="e">
        <f>#REF!</f>
        <v>#REF!</v>
      </c>
      <c r="I22" t="e">
        <f>#REF!*#REF!</f>
        <v>#REF!</v>
      </c>
      <c r="J22" t="e">
        <f>#REF!</f>
        <v>#REF!</v>
      </c>
      <c r="K22" t="e">
        <f>#REF!</f>
        <v>#REF!</v>
      </c>
      <c r="L22" t="e">
        <f>#REF!</f>
        <v>#REF!</v>
      </c>
      <c r="M22" t="e">
        <f>ROUND(ROUND(L22*#REF!, 6)*1, 2)</f>
        <v>#REF!</v>
      </c>
      <c r="N22" t="e">
        <f>#REF!</f>
        <v>#REF!</v>
      </c>
      <c r="O22" t="e">
        <f>ROUND(ROUND(L22*#REF!, 6)*#REF!, 2)</f>
        <v>#REF!</v>
      </c>
      <c r="P22" t="e">
        <f>#REF!</f>
        <v>#REF!</v>
      </c>
      <c r="Q22" t="e">
        <f>#REF!</f>
        <v>#REF!</v>
      </c>
      <c r="R22" t="e">
        <f>ROUND(ROUND(Q22*#REF!, 6)*1, 2)</f>
        <v>#REF!</v>
      </c>
      <c r="S22" t="e">
        <f>#REF!</f>
        <v>#REF!</v>
      </c>
      <c r="T22" t="e">
        <f>ROUND(ROUND(Q22*#REF!, 6)*#REF!, 2)</f>
        <v>#REF!</v>
      </c>
      <c r="U22" t="e">
        <f>#REF!</f>
        <v>#REF!</v>
      </c>
      <c r="V22">
        <v>529975384</v>
      </c>
      <c r="W22">
        <v>-1569002933</v>
      </c>
      <c r="X22">
        <v>3</v>
      </c>
    </row>
    <row r="23" spans="1:24" x14ac:dyDescent="0.25">
      <c r="A23">
        <v>20</v>
      </c>
      <c r="B23">
        <v>32</v>
      </c>
      <c r="C23">
        <v>3</v>
      </c>
      <c r="D23">
        <v>0</v>
      </c>
      <c r="E23" t="e">
        <f>#REF!</f>
        <v>#REF!</v>
      </c>
      <c r="F23" t="e">
        <f>#REF!</f>
        <v>#REF!</v>
      </c>
      <c r="G23" t="e">
        <f>#REF!</f>
        <v>#REF!</v>
      </c>
      <c r="H23" t="e">
        <f>#REF!</f>
        <v>#REF!</v>
      </c>
      <c r="I23" t="e">
        <f>#REF!*#REF!</f>
        <v>#REF!</v>
      </c>
      <c r="J23" t="e">
        <f>#REF!</f>
        <v>#REF!</v>
      </c>
      <c r="K23" t="e">
        <f>#REF!</f>
        <v>#REF!</v>
      </c>
      <c r="L23" t="e">
        <f>#REF!</f>
        <v>#REF!</v>
      </c>
      <c r="M23" t="e">
        <f>ROUND(ROUND(L23*#REF!, 6)*1, 2)</f>
        <v>#REF!</v>
      </c>
      <c r="N23" t="e">
        <f>#REF!</f>
        <v>#REF!</v>
      </c>
      <c r="O23" t="e">
        <f>ROUND(ROUND(L23*#REF!, 6)*#REF!, 2)</f>
        <v>#REF!</v>
      </c>
      <c r="P23" t="e">
        <f>#REF!</f>
        <v>#REF!</v>
      </c>
      <c r="Q23" t="e">
        <f>#REF!</f>
        <v>#REF!</v>
      </c>
      <c r="R23" t="e">
        <f>ROUND(ROUND(Q23*#REF!, 6)*1, 2)</f>
        <v>#REF!</v>
      </c>
      <c r="S23" t="e">
        <f>#REF!</f>
        <v>#REF!</v>
      </c>
      <c r="T23" t="e">
        <f>ROUND(ROUND(Q23*#REF!, 6)*#REF!, 2)</f>
        <v>#REF!</v>
      </c>
      <c r="U23" t="e">
        <f>#REF!</f>
        <v>#REF!</v>
      </c>
      <c r="V23">
        <v>-2055114075</v>
      </c>
      <c r="W23">
        <v>1713591798</v>
      </c>
      <c r="X23">
        <v>3</v>
      </c>
    </row>
    <row r="24" spans="1:24" x14ac:dyDescent="0.25">
      <c r="A24">
        <v>20</v>
      </c>
      <c r="B24">
        <v>31</v>
      </c>
      <c r="C24">
        <v>3</v>
      </c>
      <c r="D24">
        <v>0</v>
      </c>
      <c r="E24" t="e">
        <f>#REF!</f>
        <v>#REF!</v>
      </c>
      <c r="F24" t="e">
        <f>#REF!</f>
        <v>#REF!</v>
      </c>
      <c r="G24" t="e">
        <f>#REF!</f>
        <v>#REF!</v>
      </c>
      <c r="H24" t="e">
        <f>#REF!</f>
        <v>#REF!</v>
      </c>
      <c r="I24" t="e">
        <f>#REF!*#REF!</f>
        <v>#REF!</v>
      </c>
      <c r="J24" t="e">
        <f>#REF!</f>
        <v>#REF!</v>
      </c>
      <c r="K24" t="e">
        <f>#REF!</f>
        <v>#REF!</v>
      </c>
      <c r="L24" t="e">
        <f>#REF!</f>
        <v>#REF!</v>
      </c>
      <c r="M24" t="e">
        <f>ROUND(ROUND(L24*#REF!, 6)*1, 2)</f>
        <v>#REF!</v>
      </c>
      <c r="N24" t="e">
        <f>#REF!</f>
        <v>#REF!</v>
      </c>
      <c r="O24" t="e">
        <f>ROUND(ROUND(L24*#REF!, 6)*#REF!, 2)</f>
        <v>#REF!</v>
      </c>
      <c r="P24" t="e">
        <f>#REF!</f>
        <v>#REF!</v>
      </c>
      <c r="Q24" t="e">
        <f>#REF!</f>
        <v>#REF!</v>
      </c>
      <c r="R24" t="e">
        <f>ROUND(ROUND(Q24*#REF!, 6)*1, 2)</f>
        <v>#REF!</v>
      </c>
      <c r="S24" t="e">
        <f>#REF!</f>
        <v>#REF!</v>
      </c>
      <c r="T24" t="e">
        <f>ROUND(ROUND(Q24*#REF!, 6)*#REF!, 2)</f>
        <v>#REF!</v>
      </c>
      <c r="U24" t="e">
        <f>#REF!</f>
        <v>#REF!</v>
      </c>
      <c r="V24">
        <v>-787090312</v>
      </c>
      <c r="W24">
        <v>-842573525</v>
      </c>
      <c r="X24">
        <v>3</v>
      </c>
    </row>
    <row r="25" spans="1:24" x14ac:dyDescent="0.25">
      <c r="A25">
        <v>20</v>
      </c>
      <c r="B25">
        <v>30</v>
      </c>
      <c r="C25">
        <v>3</v>
      </c>
      <c r="D25">
        <v>0</v>
      </c>
      <c r="E25" t="e">
        <f>#REF!</f>
        <v>#REF!</v>
      </c>
      <c r="F25" t="e">
        <f>#REF!</f>
        <v>#REF!</v>
      </c>
      <c r="G25" t="e">
        <f>#REF!</f>
        <v>#REF!</v>
      </c>
      <c r="H25" t="e">
        <f>#REF!</f>
        <v>#REF!</v>
      </c>
      <c r="I25" t="e">
        <f>#REF!*#REF!</f>
        <v>#REF!</v>
      </c>
      <c r="J25" t="e">
        <f>#REF!</f>
        <v>#REF!</v>
      </c>
      <c r="K25" t="e">
        <f>#REF!</f>
        <v>#REF!</v>
      </c>
      <c r="L25" t="e">
        <f>#REF!</f>
        <v>#REF!</v>
      </c>
      <c r="M25" t="e">
        <f>ROUND(ROUND(L25*#REF!, 6)*1, 2)</f>
        <v>#REF!</v>
      </c>
      <c r="N25" t="e">
        <f>#REF!</f>
        <v>#REF!</v>
      </c>
      <c r="O25" t="e">
        <f>ROUND(ROUND(L25*#REF!, 6)*#REF!, 2)</f>
        <v>#REF!</v>
      </c>
      <c r="P25" t="e">
        <f>#REF!</f>
        <v>#REF!</v>
      </c>
      <c r="Q25" t="e">
        <f>#REF!</f>
        <v>#REF!</v>
      </c>
      <c r="R25" t="e">
        <f>ROUND(ROUND(Q25*#REF!, 6)*1, 2)</f>
        <v>#REF!</v>
      </c>
      <c r="S25" t="e">
        <f>#REF!</f>
        <v>#REF!</v>
      </c>
      <c r="T25" t="e">
        <f>ROUND(ROUND(Q25*#REF!, 6)*#REF!, 2)</f>
        <v>#REF!</v>
      </c>
      <c r="U25" t="e">
        <f>#REF!</f>
        <v>#REF!</v>
      </c>
      <c r="V25">
        <v>589435303</v>
      </c>
      <c r="W25">
        <v>48975362</v>
      </c>
      <c r="X25">
        <v>3</v>
      </c>
    </row>
    <row r="26" spans="1:24" x14ac:dyDescent="0.25">
      <c r="A26">
        <v>20</v>
      </c>
      <c r="B26">
        <v>29</v>
      </c>
      <c r="C26">
        <v>3</v>
      </c>
      <c r="D26">
        <v>0</v>
      </c>
      <c r="E26" t="e">
        <f>#REF!</f>
        <v>#REF!</v>
      </c>
      <c r="F26" t="e">
        <f>#REF!</f>
        <v>#REF!</v>
      </c>
      <c r="G26" t="e">
        <f>#REF!</f>
        <v>#REF!</v>
      </c>
      <c r="H26" t="e">
        <f>#REF!</f>
        <v>#REF!</v>
      </c>
      <c r="I26" t="e">
        <f>#REF!*#REF!</f>
        <v>#REF!</v>
      </c>
      <c r="J26" t="e">
        <f>#REF!</f>
        <v>#REF!</v>
      </c>
      <c r="K26" t="e">
        <f>#REF!</f>
        <v>#REF!</v>
      </c>
      <c r="L26" t="e">
        <f>#REF!</f>
        <v>#REF!</v>
      </c>
      <c r="M26" t="e">
        <f>ROUND(ROUND(L26*#REF!, 6)*1, 2)</f>
        <v>#REF!</v>
      </c>
      <c r="N26" t="e">
        <f>#REF!</f>
        <v>#REF!</v>
      </c>
      <c r="O26" t="e">
        <f>ROUND(ROUND(L26*#REF!, 6)*#REF!, 2)</f>
        <v>#REF!</v>
      </c>
      <c r="P26" t="e">
        <f>#REF!</f>
        <v>#REF!</v>
      </c>
      <c r="Q26" t="e">
        <f>#REF!</f>
        <v>#REF!</v>
      </c>
      <c r="R26" t="e">
        <f>ROUND(ROUND(Q26*#REF!, 6)*1, 2)</f>
        <v>#REF!</v>
      </c>
      <c r="S26" t="e">
        <f>#REF!</f>
        <v>#REF!</v>
      </c>
      <c r="T26" t="e">
        <f>ROUND(ROUND(Q26*#REF!, 6)*#REF!, 2)</f>
        <v>#REF!</v>
      </c>
      <c r="U26" t="e">
        <f>#REF!</f>
        <v>#REF!</v>
      </c>
      <c r="V26">
        <v>832422417</v>
      </c>
      <c r="W26">
        <v>318358864</v>
      </c>
      <c r="X26">
        <v>3</v>
      </c>
    </row>
    <row r="27" spans="1:24" x14ac:dyDescent="0.25">
      <c r="A27" t="e">
        <f>#REF!</f>
        <v>#REF!</v>
      </c>
      <c r="B27">
        <v>142</v>
      </c>
      <c r="G27" t="e">
        <f>#REF!</f>
        <v>#REF!</v>
      </c>
    </row>
    <row r="28" spans="1:24" x14ac:dyDescent="0.25">
      <c r="A28">
        <v>20</v>
      </c>
      <c r="B28">
        <v>42</v>
      </c>
      <c r="C28">
        <v>3</v>
      </c>
      <c r="D28">
        <v>0</v>
      </c>
      <c r="E28" t="e">
        <f>#REF!</f>
        <v>#REF!</v>
      </c>
      <c r="F28" t="e">
        <f>#REF!</f>
        <v>#REF!</v>
      </c>
      <c r="G28" t="e">
        <f>#REF!</f>
        <v>#REF!</v>
      </c>
      <c r="H28" t="e">
        <f>#REF!</f>
        <v>#REF!</v>
      </c>
      <c r="I28" t="e">
        <f>#REF!*#REF!</f>
        <v>#REF!</v>
      </c>
      <c r="J28" t="e">
        <f>#REF!</f>
        <v>#REF!</v>
      </c>
      <c r="K28" t="e">
        <f>#REF!</f>
        <v>#REF!</v>
      </c>
      <c r="L28" t="e">
        <f>#REF!</f>
        <v>#REF!</v>
      </c>
      <c r="M28" t="e">
        <f>ROUND(ROUND(L28*#REF!, 6)*1, 2)</f>
        <v>#REF!</v>
      </c>
      <c r="N28" t="e">
        <f>#REF!</f>
        <v>#REF!</v>
      </c>
      <c r="O28" t="e">
        <f>ROUND(ROUND(L28*#REF!, 6)*#REF!, 2)</f>
        <v>#REF!</v>
      </c>
      <c r="P28" t="e">
        <f>#REF!</f>
        <v>#REF!</v>
      </c>
      <c r="Q28" t="e">
        <f>#REF!</f>
        <v>#REF!</v>
      </c>
      <c r="R28" t="e">
        <f>ROUND(ROUND(Q28*#REF!, 6)*1, 2)</f>
        <v>#REF!</v>
      </c>
      <c r="S28" t="e">
        <f>#REF!</f>
        <v>#REF!</v>
      </c>
      <c r="T28" t="e">
        <f>ROUND(ROUND(Q28*#REF!, 6)*#REF!, 2)</f>
        <v>#REF!</v>
      </c>
      <c r="U28" t="e">
        <f>#REF!</f>
        <v>#REF!</v>
      </c>
      <c r="V28">
        <v>125476339</v>
      </c>
      <c r="W28">
        <v>-1217754624</v>
      </c>
      <c r="X28">
        <v>3</v>
      </c>
    </row>
    <row r="29" spans="1:24" x14ac:dyDescent="0.25">
      <c r="A29">
        <v>20</v>
      </c>
      <c r="B29">
        <v>41</v>
      </c>
      <c r="C29">
        <v>3</v>
      </c>
      <c r="D29">
        <v>0</v>
      </c>
      <c r="E29" t="e">
        <f>#REF!</f>
        <v>#REF!</v>
      </c>
      <c r="F29" t="e">
        <f>#REF!</f>
        <v>#REF!</v>
      </c>
      <c r="G29" t="e">
        <f>#REF!</f>
        <v>#REF!</v>
      </c>
      <c r="H29" t="e">
        <f>#REF!</f>
        <v>#REF!</v>
      </c>
      <c r="I29" t="e">
        <f>#REF!*#REF!</f>
        <v>#REF!</v>
      </c>
      <c r="J29" t="e">
        <f>#REF!</f>
        <v>#REF!</v>
      </c>
      <c r="K29" t="e">
        <f>#REF!</f>
        <v>#REF!</v>
      </c>
      <c r="L29" t="e">
        <f>#REF!</f>
        <v>#REF!</v>
      </c>
      <c r="M29" t="e">
        <f>ROUND(ROUND(L29*#REF!, 6)*1, 2)</f>
        <v>#REF!</v>
      </c>
      <c r="N29" t="e">
        <f>#REF!</f>
        <v>#REF!</v>
      </c>
      <c r="O29" t="e">
        <f>ROUND(ROUND(L29*#REF!, 6)*#REF!, 2)</f>
        <v>#REF!</v>
      </c>
      <c r="P29" t="e">
        <f>#REF!</f>
        <v>#REF!</v>
      </c>
      <c r="Q29" t="e">
        <f>#REF!</f>
        <v>#REF!</v>
      </c>
      <c r="R29" t="e">
        <f>ROUND(ROUND(Q29*#REF!, 6)*1, 2)</f>
        <v>#REF!</v>
      </c>
      <c r="S29" t="e">
        <f>#REF!</f>
        <v>#REF!</v>
      </c>
      <c r="T29" t="e">
        <f>ROUND(ROUND(Q29*#REF!, 6)*#REF!, 2)</f>
        <v>#REF!</v>
      </c>
      <c r="U29" t="e">
        <f>#REF!</f>
        <v>#REF!</v>
      </c>
      <c r="V29">
        <v>1720665601</v>
      </c>
      <c r="W29">
        <v>-7699728</v>
      </c>
      <c r="X29">
        <v>3</v>
      </c>
    </row>
    <row r="30" spans="1:24" x14ac:dyDescent="0.25">
      <c r="A30">
        <v>20</v>
      </c>
      <c r="B30">
        <v>40</v>
      </c>
      <c r="C30">
        <v>3</v>
      </c>
      <c r="D30">
        <v>0</v>
      </c>
      <c r="E30" t="e">
        <f>#REF!</f>
        <v>#REF!</v>
      </c>
      <c r="F30" t="e">
        <f>#REF!</f>
        <v>#REF!</v>
      </c>
      <c r="G30" t="e">
        <f>#REF!</f>
        <v>#REF!</v>
      </c>
      <c r="H30" t="e">
        <f>#REF!</f>
        <v>#REF!</v>
      </c>
      <c r="I30" t="e">
        <f>#REF!*#REF!</f>
        <v>#REF!</v>
      </c>
      <c r="J30" t="e">
        <f>#REF!</f>
        <v>#REF!</v>
      </c>
      <c r="K30" t="e">
        <f>#REF!</f>
        <v>#REF!</v>
      </c>
      <c r="L30" t="e">
        <f>#REF!</f>
        <v>#REF!</v>
      </c>
      <c r="M30" t="e">
        <f>ROUND(ROUND(L30*#REF!, 6)*1, 2)</f>
        <v>#REF!</v>
      </c>
      <c r="N30" t="e">
        <f>#REF!</f>
        <v>#REF!</v>
      </c>
      <c r="O30" t="e">
        <f>ROUND(ROUND(L30*#REF!, 6)*#REF!, 2)</f>
        <v>#REF!</v>
      </c>
      <c r="P30" t="e">
        <f>#REF!</f>
        <v>#REF!</v>
      </c>
      <c r="Q30" t="e">
        <f>#REF!</f>
        <v>#REF!</v>
      </c>
      <c r="R30" t="e">
        <f>ROUND(ROUND(Q30*#REF!, 6)*1, 2)</f>
        <v>#REF!</v>
      </c>
      <c r="S30" t="e">
        <f>#REF!</f>
        <v>#REF!</v>
      </c>
      <c r="T30" t="e">
        <f>ROUND(ROUND(Q30*#REF!, 6)*#REF!, 2)</f>
        <v>#REF!</v>
      </c>
      <c r="U30" t="e">
        <f>#REF!</f>
        <v>#REF!</v>
      </c>
      <c r="V30">
        <v>336009287</v>
      </c>
      <c r="W30">
        <v>-991813387</v>
      </c>
      <c r="X30">
        <v>3</v>
      </c>
    </row>
    <row r="31" spans="1:24" x14ac:dyDescent="0.25">
      <c r="A31">
        <v>20</v>
      </c>
      <c r="B31">
        <v>39</v>
      </c>
      <c r="C31">
        <v>2</v>
      </c>
      <c r="D31">
        <v>0</v>
      </c>
      <c r="E31" t="e">
        <f>#REF!</f>
        <v>#REF!</v>
      </c>
      <c r="F31" t="e">
        <f>#REF!</f>
        <v>#REF!</v>
      </c>
      <c r="G31" t="e">
        <f>#REF!</f>
        <v>#REF!</v>
      </c>
      <c r="H31" t="e">
        <f>#REF!</f>
        <v>#REF!</v>
      </c>
      <c r="I31" t="e">
        <f>#REF!*#REF!</f>
        <v>#REF!</v>
      </c>
      <c r="J31" t="e">
        <f>#REF!</f>
        <v>#REF!</v>
      </c>
      <c r="K31" t="e">
        <f>#REF!</f>
        <v>#REF!</v>
      </c>
      <c r="L31" t="e">
        <f>#REF!</f>
        <v>#REF!</v>
      </c>
      <c r="M31" t="e">
        <f>ROUND(ROUND(L31*#REF!, 6)*1, 2)</f>
        <v>#REF!</v>
      </c>
      <c r="N31" t="e">
        <f>#REF!</f>
        <v>#REF!</v>
      </c>
      <c r="O31" t="e">
        <f>ROUND(ROUND(L31*#REF!, 6)*#REF!, 2)</f>
        <v>#REF!</v>
      </c>
      <c r="P31" t="e">
        <f>#REF!</f>
        <v>#REF!</v>
      </c>
      <c r="Q31" t="e">
        <f>#REF!</f>
        <v>#REF!</v>
      </c>
      <c r="R31" t="e">
        <f>ROUND(ROUND(Q31*#REF!, 6)*1, 2)</f>
        <v>#REF!</v>
      </c>
      <c r="S31" t="e">
        <f>#REF!</f>
        <v>#REF!</v>
      </c>
      <c r="T31" t="e">
        <f>ROUND(ROUND(Q31*#REF!, 6)*#REF!, 2)</f>
        <v>#REF!</v>
      </c>
      <c r="U31" t="e">
        <f>#REF!</f>
        <v>#REF!</v>
      </c>
      <c r="V31">
        <v>1120118510</v>
      </c>
      <c r="W31">
        <v>881203903</v>
      </c>
      <c r="X31">
        <v>2</v>
      </c>
    </row>
    <row r="32" spans="1:24" x14ac:dyDescent="0.25">
      <c r="A32">
        <v>20</v>
      </c>
      <c r="B32">
        <v>47</v>
      </c>
      <c r="C32">
        <v>3</v>
      </c>
      <c r="D32">
        <v>0</v>
      </c>
      <c r="E32" t="e">
        <f>#REF!</f>
        <v>#REF!</v>
      </c>
      <c r="F32" t="e">
        <f>#REF!</f>
        <v>#REF!</v>
      </c>
      <c r="G32" t="e">
        <f>#REF!</f>
        <v>#REF!</v>
      </c>
      <c r="H32" t="e">
        <f>#REF!</f>
        <v>#REF!</v>
      </c>
      <c r="I32" t="e">
        <f>#REF!*#REF!</f>
        <v>#REF!</v>
      </c>
      <c r="J32" t="e">
        <f>#REF!</f>
        <v>#REF!</v>
      </c>
      <c r="K32" t="e">
        <f>#REF!</f>
        <v>#REF!</v>
      </c>
      <c r="L32" t="e">
        <f>#REF!</f>
        <v>#REF!</v>
      </c>
      <c r="M32" t="e">
        <f>ROUND(ROUND(L32*#REF!, 6)*1, 2)</f>
        <v>#REF!</v>
      </c>
      <c r="N32" t="e">
        <f>#REF!</f>
        <v>#REF!</v>
      </c>
      <c r="O32" t="e">
        <f>ROUND(ROUND(L32*#REF!, 6)*#REF!, 2)</f>
        <v>#REF!</v>
      </c>
      <c r="P32" t="e">
        <f>#REF!</f>
        <v>#REF!</v>
      </c>
      <c r="Q32" t="e">
        <f>#REF!</f>
        <v>#REF!</v>
      </c>
      <c r="R32" t="e">
        <f>ROUND(ROUND(Q32*#REF!, 6)*1, 2)</f>
        <v>#REF!</v>
      </c>
      <c r="S32" t="e">
        <f>#REF!</f>
        <v>#REF!</v>
      </c>
      <c r="T32" t="e">
        <f>ROUND(ROUND(Q32*#REF!, 6)*#REF!, 2)</f>
        <v>#REF!</v>
      </c>
      <c r="U32" t="e">
        <f>#REF!</f>
        <v>#REF!</v>
      </c>
      <c r="V32">
        <v>125476339</v>
      </c>
      <c r="W32">
        <v>-1217754624</v>
      </c>
      <c r="X32">
        <v>3</v>
      </c>
    </row>
    <row r="33" spans="1:24" x14ac:dyDescent="0.25">
      <c r="A33">
        <v>20</v>
      </c>
      <c r="B33">
        <v>46</v>
      </c>
      <c r="C33">
        <v>3</v>
      </c>
      <c r="D33">
        <v>0</v>
      </c>
      <c r="E33" t="e">
        <f>#REF!</f>
        <v>#REF!</v>
      </c>
      <c r="F33" t="e">
        <f>#REF!</f>
        <v>#REF!</v>
      </c>
      <c r="G33" t="e">
        <f>#REF!</f>
        <v>#REF!</v>
      </c>
      <c r="H33" t="e">
        <f>#REF!</f>
        <v>#REF!</v>
      </c>
      <c r="I33" t="e">
        <f>#REF!*#REF!</f>
        <v>#REF!</v>
      </c>
      <c r="J33" t="e">
        <f>#REF!</f>
        <v>#REF!</v>
      </c>
      <c r="K33" t="e">
        <f>#REF!</f>
        <v>#REF!</v>
      </c>
      <c r="L33" t="e">
        <f>#REF!</f>
        <v>#REF!</v>
      </c>
      <c r="M33" t="e">
        <f>ROUND(ROUND(L33*#REF!, 6)*1, 2)</f>
        <v>#REF!</v>
      </c>
      <c r="N33" t="e">
        <f>#REF!</f>
        <v>#REF!</v>
      </c>
      <c r="O33" t="e">
        <f>ROUND(ROUND(L33*#REF!, 6)*#REF!, 2)</f>
        <v>#REF!</v>
      </c>
      <c r="P33" t="e">
        <f>#REF!</f>
        <v>#REF!</v>
      </c>
      <c r="Q33" t="e">
        <f>#REF!</f>
        <v>#REF!</v>
      </c>
      <c r="R33" t="e">
        <f>ROUND(ROUND(Q33*#REF!, 6)*1, 2)</f>
        <v>#REF!</v>
      </c>
      <c r="S33" t="e">
        <f>#REF!</f>
        <v>#REF!</v>
      </c>
      <c r="T33" t="e">
        <f>ROUND(ROUND(Q33*#REF!, 6)*#REF!, 2)</f>
        <v>#REF!</v>
      </c>
      <c r="U33" t="e">
        <f>#REF!</f>
        <v>#REF!</v>
      </c>
      <c r="V33">
        <v>1720665601</v>
      </c>
      <c r="W33">
        <v>-7699728</v>
      </c>
      <c r="X33">
        <v>3</v>
      </c>
    </row>
    <row r="34" spans="1:24" x14ac:dyDescent="0.25">
      <c r="A34">
        <v>20</v>
      </c>
      <c r="B34">
        <v>45</v>
      </c>
      <c r="C34">
        <v>3</v>
      </c>
      <c r="D34">
        <v>0</v>
      </c>
      <c r="E34" t="e">
        <f>#REF!</f>
        <v>#REF!</v>
      </c>
      <c r="F34" t="e">
        <f>#REF!</f>
        <v>#REF!</v>
      </c>
      <c r="G34" t="e">
        <f>#REF!</f>
        <v>#REF!</v>
      </c>
      <c r="H34" t="e">
        <f>#REF!</f>
        <v>#REF!</v>
      </c>
      <c r="I34" t="e">
        <f>#REF!*#REF!</f>
        <v>#REF!</v>
      </c>
      <c r="J34" t="e">
        <f>#REF!</f>
        <v>#REF!</v>
      </c>
      <c r="K34" t="e">
        <f>#REF!</f>
        <v>#REF!</v>
      </c>
      <c r="L34" t="e">
        <f>#REF!</f>
        <v>#REF!</v>
      </c>
      <c r="M34" t="e">
        <f>ROUND(ROUND(L34*#REF!, 6)*1, 2)</f>
        <v>#REF!</v>
      </c>
      <c r="N34" t="e">
        <f>#REF!</f>
        <v>#REF!</v>
      </c>
      <c r="O34" t="e">
        <f>ROUND(ROUND(L34*#REF!, 6)*#REF!, 2)</f>
        <v>#REF!</v>
      </c>
      <c r="P34" t="e">
        <f>#REF!</f>
        <v>#REF!</v>
      </c>
      <c r="Q34" t="e">
        <f>#REF!</f>
        <v>#REF!</v>
      </c>
      <c r="R34" t="e">
        <f>ROUND(ROUND(Q34*#REF!, 6)*1, 2)</f>
        <v>#REF!</v>
      </c>
      <c r="S34" t="e">
        <f>#REF!</f>
        <v>#REF!</v>
      </c>
      <c r="T34" t="e">
        <f>ROUND(ROUND(Q34*#REF!, 6)*#REF!, 2)</f>
        <v>#REF!</v>
      </c>
      <c r="U34" t="e">
        <f>#REF!</f>
        <v>#REF!</v>
      </c>
      <c r="V34">
        <v>336009287</v>
      </c>
      <c r="W34">
        <v>-991813387</v>
      </c>
      <c r="X34">
        <v>3</v>
      </c>
    </row>
    <row r="35" spans="1:24" x14ac:dyDescent="0.25">
      <c r="A35">
        <v>20</v>
      </c>
      <c r="B35">
        <v>44</v>
      </c>
      <c r="C35">
        <v>2</v>
      </c>
      <c r="D35">
        <v>0</v>
      </c>
      <c r="E35" t="e">
        <f>#REF!</f>
        <v>#REF!</v>
      </c>
      <c r="F35" t="e">
        <f>#REF!</f>
        <v>#REF!</v>
      </c>
      <c r="G35" t="e">
        <f>#REF!</f>
        <v>#REF!</v>
      </c>
      <c r="H35" t="e">
        <f>#REF!</f>
        <v>#REF!</v>
      </c>
      <c r="I35" t="e">
        <f>#REF!*#REF!</f>
        <v>#REF!</v>
      </c>
      <c r="J35" t="e">
        <f>#REF!</f>
        <v>#REF!</v>
      </c>
      <c r="K35" t="e">
        <f>#REF!</f>
        <v>#REF!</v>
      </c>
      <c r="L35" t="e">
        <f>#REF!</f>
        <v>#REF!</v>
      </c>
      <c r="M35" t="e">
        <f>ROUND(ROUND(L35*#REF!, 6)*1, 2)</f>
        <v>#REF!</v>
      </c>
      <c r="N35" t="e">
        <f>#REF!</f>
        <v>#REF!</v>
      </c>
      <c r="O35" t="e">
        <f>ROUND(ROUND(L35*#REF!, 6)*#REF!, 2)</f>
        <v>#REF!</v>
      </c>
      <c r="P35" t="e">
        <f>#REF!</f>
        <v>#REF!</v>
      </c>
      <c r="Q35" t="e">
        <f>#REF!</f>
        <v>#REF!</v>
      </c>
      <c r="R35" t="e">
        <f>ROUND(ROUND(Q35*#REF!, 6)*1, 2)</f>
        <v>#REF!</v>
      </c>
      <c r="S35" t="e">
        <f>#REF!</f>
        <v>#REF!</v>
      </c>
      <c r="T35" t="e">
        <f>ROUND(ROUND(Q35*#REF!, 6)*#REF!, 2)</f>
        <v>#REF!</v>
      </c>
      <c r="U35" t="e">
        <f>#REF!</f>
        <v>#REF!</v>
      </c>
      <c r="V35">
        <v>1120118510</v>
      </c>
      <c r="W35">
        <v>881203903</v>
      </c>
      <c r="X35">
        <v>2</v>
      </c>
    </row>
    <row r="36" spans="1:24" x14ac:dyDescent="0.25">
      <c r="A36">
        <v>20</v>
      </c>
      <c r="B36">
        <v>52</v>
      </c>
      <c r="C36">
        <v>3</v>
      </c>
      <c r="D36">
        <v>0</v>
      </c>
      <c r="E36" t="e">
        <f>#REF!</f>
        <v>#REF!</v>
      </c>
      <c r="F36" t="e">
        <f>#REF!</f>
        <v>#REF!</v>
      </c>
      <c r="G36" t="e">
        <f>#REF!</f>
        <v>#REF!</v>
      </c>
      <c r="H36" t="e">
        <f>#REF!</f>
        <v>#REF!</v>
      </c>
      <c r="I36" t="e">
        <f>#REF!*#REF!</f>
        <v>#REF!</v>
      </c>
      <c r="J36" t="e">
        <f>#REF!</f>
        <v>#REF!</v>
      </c>
      <c r="K36" t="e">
        <f>#REF!</f>
        <v>#REF!</v>
      </c>
      <c r="L36" t="e">
        <f>#REF!</f>
        <v>#REF!</v>
      </c>
      <c r="M36" t="e">
        <f>ROUND(ROUND(L36*#REF!, 6)*1, 2)</f>
        <v>#REF!</v>
      </c>
      <c r="N36" t="e">
        <f>#REF!</f>
        <v>#REF!</v>
      </c>
      <c r="O36" t="e">
        <f>ROUND(ROUND(L36*#REF!, 6)*#REF!, 2)</f>
        <v>#REF!</v>
      </c>
      <c r="P36" t="e">
        <f>#REF!</f>
        <v>#REF!</v>
      </c>
      <c r="Q36" t="e">
        <f>#REF!</f>
        <v>#REF!</v>
      </c>
      <c r="R36" t="e">
        <f>ROUND(ROUND(Q36*#REF!, 6)*1, 2)</f>
        <v>#REF!</v>
      </c>
      <c r="S36" t="e">
        <f>#REF!</f>
        <v>#REF!</v>
      </c>
      <c r="T36" t="e">
        <f>ROUND(ROUND(Q36*#REF!, 6)*#REF!, 2)</f>
        <v>#REF!</v>
      </c>
      <c r="U36" t="e">
        <f>#REF!</f>
        <v>#REF!</v>
      </c>
      <c r="V36">
        <v>125476339</v>
      </c>
      <c r="W36">
        <v>-1217754624</v>
      </c>
      <c r="X36">
        <v>3</v>
      </c>
    </row>
    <row r="37" spans="1:24" x14ac:dyDescent="0.25">
      <c r="A37">
        <v>20</v>
      </c>
      <c r="B37">
        <v>51</v>
      </c>
      <c r="C37">
        <v>3</v>
      </c>
      <c r="D37">
        <v>0</v>
      </c>
      <c r="E37" t="e">
        <f>#REF!</f>
        <v>#REF!</v>
      </c>
      <c r="F37" t="e">
        <f>#REF!</f>
        <v>#REF!</v>
      </c>
      <c r="G37" t="e">
        <f>#REF!</f>
        <v>#REF!</v>
      </c>
      <c r="H37" t="e">
        <f>#REF!</f>
        <v>#REF!</v>
      </c>
      <c r="I37" t="e">
        <f>#REF!*#REF!</f>
        <v>#REF!</v>
      </c>
      <c r="J37" t="e">
        <f>#REF!</f>
        <v>#REF!</v>
      </c>
      <c r="K37" t="e">
        <f>#REF!</f>
        <v>#REF!</v>
      </c>
      <c r="L37" t="e">
        <f>#REF!</f>
        <v>#REF!</v>
      </c>
      <c r="M37" t="e">
        <f>ROUND(ROUND(L37*#REF!, 6)*1, 2)</f>
        <v>#REF!</v>
      </c>
      <c r="N37" t="e">
        <f>#REF!</f>
        <v>#REF!</v>
      </c>
      <c r="O37" t="e">
        <f>ROUND(ROUND(L37*#REF!, 6)*#REF!, 2)</f>
        <v>#REF!</v>
      </c>
      <c r="P37" t="e">
        <f>#REF!</f>
        <v>#REF!</v>
      </c>
      <c r="Q37" t="e">
        <f>#REF!</f>
        <v>#REF!</v>
      </c>
      <c r="R37" t="e">
        <f>ROUND(ROUND(Q37*#REF!, 6)*1, 2)</f>
        <v>#REF!</v>
      </c>
      <c r="S37" t="e">
        <f>#REF!</f>
        <v>#REF!</v>
      </c>
      <c r="T37" t="e">
        <f>ROUND(ROUND(Q37*#REF!, 6)*#REF!, 2)</f>
        <v>#REF!</v>
      </c>
      <c r="U37" t="e">
        <f>#REF!</f>
        <v>#REF!</v>
      </c>
      <c r="V37">
        <v>1720665601</v>
      </c>
      <c r="W37">
        <v>-7699728</v>
      </c>
      <c r="X37">
        <v>3</v>
      </c>
    </row>
    <row r="38" spans="1:24" x14ac:dyDescent="0.25">
      <c r="A38">
        <v>20</v>
      </c>
      <c r="B38">
        <v>50</v>
      </c>
      <c r="C38">
        <v>3</v>
      </c>
      <c r="D38">
        <v>0</v>
      </c>
      <c r="E38" t="e">
        <f>#REF!</f>
        <v>#REF!</v>
      </c>
      <c r="F38" t="e">
        <f>#REF!</f>
        <v>#REF!</v>
      </c>
      <c r="G38" t="e">
        <f>#REF!</f>
        <v>#REF!</v>
      </c>
      <c r="H38" t="e">
        <f>#REF!</f>
        <v>#REF!</v>
      </c>
      <c r="I38" t="e">
        <f>#REF!*#REF!</f>
        <v>#REF!</v>
      </c>
      <c r="J38" t="e">
        <f>#REF!</f>
        <v>#REF!</v>
      </c>
      <c r="K38" t="e">
        <f>#REF!</f>
        <v>#REF!</v>
      </c>
      <c r="L38" t="e">
        <f>#REF!</f>
        <v>#REF!</v>
      </c>
      <c r="M38" t="e">
        <f>ROUND(ROUND(L38*#REF!, 6)*1, 2)</f>
        <v>#REF!</v>
      </c>
      <c r="N38" t="e">
        <f>#REF!</f>
        <v>#REF!</v>
      </c>
      <c r="O38" t="e">
        <f>ROUND(ROUND(L38*#REF!, 6)*#REF!, 2)</f>
        <v>#REF!</v>
      </c>
      <c r="P38" t="e">
        <f>#REF!</f>
        <v>#REF!</v>
      </c>
      <c r="Q38" t="e">
        <f>#REF!</f>
        <v>#REF!</v>
      </c>
      <c r="R38" t="e">
        <f>ROUND(ROUND(Q38*#REF!, 6)*1, 2)</f>
        <v>#REF!</v>
      </c>
      <c r="S38" t="e">
        <f>#REF!</f>
        <v>#REF!</v>
      </c>
      <c r="T38" t="e">
        <f>ROUND(ROUND(Q38*#REF!, 6)*#REF!, 2)</f>
        <v>#REF!</v>
      </c>
      <c r="U38" t="e">
        <f>#REF!</f>
        <v>#REF!</v>
      </c>
      <c r="V38">
        <v>336009287</v>
      </c>
      <c r="W38">
        <v>-991813387</v>
      </c>
      <c r="X38">
        <v>3</v>
      </c>
    </row>
    <row r="39" spans="1:24" x14ac:dyDescent="0.25">
      <c r="A39">
        <v>20</v>
      </c>
      <c r="B39">
        <v>49</v>
      </c>
      <c r="C39">
        <v>2</v>
      </c>
      <c r="D39">
        <v>0</v>
      </c>
      <c r="E39" t="e">
        <f>#REF!</f>
        <v>#REF!</v>
      </c>
      <c r="F39" t="e">
        <f>#REF!</f>
        <v>#REF!</v>
      </c>
      <c r="G39" t="e">
        <f>#REF!</f>
        <v>#REF!</v>
      </c>
      <c r="H39" t="e">
        <f>#REF!</f>
        <v>#REF!</v>
      </c>
      <c r="I39" t="e">
        <f>#REF!*#REF!</f>
        <v>#REF!</v>
      </c>
      <c r="J39" t="e">
        <f>#REF!</f>
        <v>#REF!</v>
      </c>
      <c r="K39" t="e">
        <f>#REF!</f>
        <v>#REF!</v>
      </c>
      <c r="L39" t="e">
        <f>#REF!</f>
        <v>#REF!</v>
      </c>
      <c r="M39" t="e">
        <f>ROUND(ROUND(L39*#REF!, 6)*1, 2)</f>
        <v>#REF!</v>
      </c>
      <c r="N39" t="e">
        <f>#REF!</f>
        <v>#REF!</v>
      </c>
      <c r="O39" t="e">
        <f>ROUND(ROUND(L39*#REF!, 6)*#REF!, 2)</f>
        <v>#REF!</v>
      </c>
      <c r="P39" t="e">
        <f>#REF!</f>
        <v>#REF!</v>
      </c>
      <c r="Q39" t="e">
        <f>#REF!</f>
        <v>#REF!</v>
      </c>
      <c r="R39" t="e">
        <f>ROUND(ROUND(Q39*#REF!, 6)*1, 2)</f>
        <v>#REF!</v>
      </c>
      <c r="S39" t="e">
        <f>#REF!</f>
        <v>#REF!</v>
      </c>
      <c r="T39" t="e">
        <f>ROUND(ROUND(Q39*#REF!, 6)*#REF!, 2)</f>
        <v>#REF!</v>
      </c>
      <c r="U39" t="e">
        <f>#REF!</f>
        <v>#REF!</v>
      </c>
      <c r="V39">
        <v>1120118510</v>
      </c>
      <c r="W39">
        <v>881203903</v>
      </c>
      <c r="X39">
        <v>2</v>
      </c>
    </row>
    <row r="40" spans="1:24" x14ac:dyDescent="0.25">
      <c r="A40">
        <v>20</v>
      </c>
      <c r="B40">
        <v>54</v>
      </c>
      <c r="C40">
        <v>3</v>
      </c>
      <c r="D40">
        <v>0</v>
      </c>
      <c r="E40" t="e">
        <f>#REF!</f>
        <v>#REF!</v>
      </c>
      <c r="F40" t="e">
        <f>#REF!</f>
        <v>#REF!</v>
      </c>
      <c r="G40" t="e">
        <f>#REF!</f>
        <v>#REF!</v>
      </c>
      <c r="H40" t="e">
        <f>#REF!</f>
        <v>#REF!</v>
      </c>
      <c r="I40" t="e">
        <f>#REF!*#REF!</f>
        <v>#REF!</v>
      </c>
      <c r="J40" t="e">
        <f>#REF!</f>
        <v>#REF!</v>
      </c>
      <c r="K40" t="e">
        <f>#REF!</f>
        <v>#REF!</v>
      </c>
      <c r="L40" t="e">
        <f>#REF!</f>
        <v>#REF!</v>
      </c>
      <c r="M40" t="e">
        <f>ROUND(ROUND(L40*#REF!, 6)*1, 2)</f>
        <v>#REF!</v>
      </c>
      <c r="N40" t="e">
        <f>#REF!</f>
        <v>#REF!</v>
      </c>
      <c r="O40" t="e">
        <f>ROUND(ROUND(L40*#REF!, 6)*#REF!, 2)</f>
        <v>#REF!</v>
      </c>
      <c r="P40" t="e">
        <f>#REF!</f>
        <v>#REF!</v>
      </c>
      <c r="Q40" t="e">
        <f>#REF!</f>
        <v>#REF!</v>
      </c>
      <c r="R40" t="e">
        <f>ROUND(ROUND(Q40*#REF!, 6)*1, 2)</f>
        <v>#REF!</v>
      </c>
      <c r="S40" t="e">
        <f>#REF!</f>
        <v>#REF!</v>
      </c>
      <c r="T40" t="e">
        <f>ROUND(ROUND(Q40*#REF!, 6)*#REF!, 2)</f>
        <v>#REF!</v>
      </c>
      <c r="U40" t="e">
        <f>#REF!</f>
        <v>#REF!</v>
      </c>
      <c r="V40">
        <v>336009287</v>
      </c>
      <c r="W40">
        <v>-991813387</v>
      </c>
      <c r="X40">
        <v>3</v>
      </c>
    </row>
    <row r="41" spans="1:24" x14ac:dyDescent="0.25">
      <c r="A41">
        <v>20</v>
      </c>
      <c r="B41">
        <v>58</v>
      </c>
      <c r="C41">
        <v>3</v>
      </c>
      <c r="D41">
        <v>0</v>
      </c>
      <c r="E41" t="e">
        <f>#REF!</f>
        <v>#REF!</v>
      </c>
      <c r="F41" t="e">
        <f>#REF!</f>
        <v>#REF!</v>
      </c>
      <c r="G41" t="e">
        <f>#REF!</f>
        <v>#REF!</v>
      </c>
      <c r="H41" t="e">
        <f>#REF!</f>
        <v>#REF!</v>
      </c>
      <c r="I41" t="e">
        <f>#REF!*#REF!</f>
        <v>#REF!</v>
      </c>
      <c r="J41" t="e">
        <f>#REF!</f>
        <v>#REF!</v>
      </c>
      <c r="K41" t="e">
        <f>#REF!</f>
        <v>#REF!</v>
      </c>
      <c r="L41" t="e">
        <f>#REF!</f>
        <v>#REF!</v>
      </c>
      <c r="M41" t="e">
        <f>ROUND(ROUND(L41*#REF!, 6)*1, 2)</f>
        <v>#REF!</v>
      </c>
      <c r="N41" t="e">
        <f>#REF!</f>
        <v>#REF!</v>
      </c>
      <c r="O41" t="e">
        <f>ROUND(ROUND(L41*#REF!, 6)*#REF!, 2)</f>
        <v>#REF!</v>
      </c>
      <c r="P41" t="e">
        <f>#REF!</f>
        <v>#REF!</v>
      </c>
      <c r="Q41" t="e">
        <f>#REF!</f>
        <v>#REF!</v>
      </c>
      <c r="R41" t="e">
        <f>ROUND(ROUND(Q41*#REF!, 6)*1, 2)</f>
        <v>#REF!</v>
      </c>
      <c r="S41" t="e">
        <f>#REF!</f>
        <v>#REF!</v>
      </c>
      <c r="T41" t="e">
        <f>ROUND(ROUND(Q41*#REF!, 6)*#REF!, 2)</f>
        <v>#REF!</v>
      </c>
      <c r="U41" t="e">
        <f>#REF!</f>
        <v>#REF!</v>
      </c>
      <c r="V41">
        <v>-1035447730</v>
      </c>
      <c r="W41">
        <v>883486293</v>
      </c>
      <c r="X41">
        <v>3</v>
      </c>
    </row>
    <row r="42" spans="1:24" x14ac:dyDescent="0.25">
      <c r="A42">
        <v>20</v>
      </c>
      <c r="B42">
        <v>57</v>
      </c>
      <c r="C42">
        <v>3</v>
      </c>
      <c r="D42">
        <v>0</v>
      </c>
      <c r="E42" t="e">
        <f>#REF!</f>
        <v>#REF!</v>
      </c>
      <c r="F42" t="e">
        <f>#REF!</f>
        <v>#REF!</v>
      </c>
      <c r="G42" t="e">
        <f>#REF!</f>
        <v>#REF!</v>
      </c>
      <c r="H42" t="e">
        <f>#REF!</f>
        <v>#REF!</v>
      </c>
      <c r="I42" t="e">
        <f>#REF!*#REF!</f>
        <v>#REF!</v>
      </c>
      <c r="J42" t="e">
        <f>#REF!</f>
        <v>#REF!</v>
      </c>
      <c r="K42" t="e">
        <f>#REF!</f>
        <v>#REF!</v>
      </c>
      <c r="L42" t="e">
        <f>#REF!</f>
        <v>#REF!</v>
      </c>
      <c r="M42" t="e">
        <f>ROUND(ROUND(L42*#REF!, 6)*1, 2)</f>
        <v>#REF!</v>
      </c>
      <c r="N42" t="e">
        <f>#REF!</f>
        <v>#REF!</v>
      </c>
      <c r="O42" t="e">
        <f>ROUND(ROUND(L42*#REF!, 6)*#REF!, 2)</f>
        <v>#REF!</v>
      </c>
      <c r="P42" t="e">
        <f>#REF!</f>
        <v>#REF!</v>
      </c>
      <c r="Q42" t="e">
        <f>#REF!</f>
        <v>#REF!</v>
      </c>
      <c r="R42" t="e">
        <f>ROUND(ROUND(Q42*#REF!, 6)*1, 2)</f>
        <v>#REF!</v>
      </c>
      <c r="S42" t="e">
        <f>#REF!</f>
        <v>#REF!</v>
      </c>
      <c r="T42" t="e">
        <f>ROUND(ROUND(Q42*#REF!, 6)*#REF!, 2)</f>
        <v>#REF!</v>
      </c>
      <c r="U42" t="e">
        <f>#REF!</f>
        <v>#REF!</v>
      </c>
      <c r="V42">
        <v>529975384</v>
      </c>
      <c r="W42">
        <v>-1569002933</v>
      </c>
      <c r="X42">
        <v>3</v>
      </c>
    </row>
    <row r="43" spans="1:24" x14ac:dyDescent="0.25">
      <c r="A43">
        <v>20</v>
      </c>
      <c r="B43">
        <v>56</v>
      </c>
      <c r="C43">
        <v>3</v>
      </c>
      <c r="D43">
        <v>0</v>
      </c>
      <c r="E43" t="e">
        <f>#REF!</f>
        <v>#REF!</v>
      </c>
      <c r="F43" t="e">
        <f>#REF!</f>
        <v>#REF!</v>
      </c>
      <c r="G43" t="e">
        <f>#REF!</f>
        <v>#REF!</v>
      </c>
      <c r="H43" t="e">
        <f>#REF!</f>
        <v>#REF!</v>
      </c>
      <c r="I43" t="e">
        <f>#REF!*#REF!</f>
        <v>#REF!</v>
      </c>
      <c r="J43" t="e">
        <f>#REF!</f>
        <v>#REF!</v>
      </c>
      <c r="K43" t="e">
        <f>#REF!</f>
        <v>#REF!</v>
      </c>
      <c r="L43" t="e">
        <f>#REF!</f>
        <v>#REF!</v>
      </c>
      <c r="M43" t="e">
        <f>ROUND(ROUND(L43*#REF!, 6)*1, 2)</f>
        <v>#REF!</v>
      </c>
      <c r="N43" t="e">
        <f>#REF!</f>
        <v>#REF!</v>
      </c>
      <c r="O43" t="e">
        <f>ROUND(ROUND(L43*#REF!, 6)*#REF!, 2)</f>
        <v>#REF!</v>
      </c>
      <c r="P43" t="e">
        <f>#REF!</f>
        <v>#REF!</v>
      </c>
      <c r="Q43" t="e">
        <f>#REF!</f>
        <v>#REF!</v>
      </c>
      <c r="R43" t="e">
        <f>ROUND(ROUND(Q43*#REF!, 6)*1, 2)</f>
        <v>#REF!</v>
      </c>
      <c r="S43" t="e">
        <f>#REF!</f>
        <v>#REF!</v>
      </c>
      <c r="T43" t="e">
        <f>ROUND(ROUND(Q43*#REF!, 6)*#REF!, 2)</f>
        <v>#REF!</v>
      </c>
      <c r="U43" t="e">
        <f>#REF!</f>
        <v>#REF!</v>
      </c>
      <c r="V43">
        <v>362311776</v>
      </c>
      <c r="W43">
        <v>969121019</v>
      </c>
      <c r="X43">
        <v>3</v>
      </c>
    </row>
    <row r="44" spans="1:24" x14ac:dyDescent="0.25">
      <c r="A44">
        <v>20</v>
      </c>
      <c r="B44">
        <v>60</v>
      </c>
      <c r="C44">
        <v>3</v>
      </c>
      <c r="D44">
        <v>0</v>
      </c>
      <c r="E44" t="e">
        <f>#REF!</f>
        <v>#REF!</v>
      </c>
      <c r="F44" t="e">
        <f>#REF!</f>
        <v>#REF!</v>
      </c>
      <c r="G44" t="e">
        <f>#REF!</f>
        <v>#REF!</v>
      </c>
      <c r="H44" t="e">
        <f>#REF!</f>
        <v>#REF!</v>
      </c>
      <c r="I44" t="e">
        <f>#REF!*#REF!</f>
        <v>#REF!</v>
      </c>
      <c r="J44" t="e">
        <f>#REF!</f>
        <v>#REF!</v>
      </c>
      <c r="K44" t="e">
        <f>#REF!</f>
        <v>#REF!</v>
      </c>
      <c r="L44" t="e">
        <f>#REF!</f>
        <v>#REF!</v>
      </c>
      <c r="M44" t="e">
        <f>ROUND(ROUND(L44*#REF!, 6)*1, 2)</f>
        <v>#REF!</v>
      </c>
      <c r="N44" t="e">
        <f>#REF!</f>
        <v>#REF!</v>
      </c>
      <c r="O44" t="e">
        <f>ROUND(ROUND(L44*#REF!, 6)*#REF!, 2)</f>
        <v>#REF!</v>
      </c>
      <c r="P44" t="e">
        <f>#REF!</f>
        <v>#REF!</v>
      </c>
      <c r="Q44" t="e">
        <f>#REF!</f>
        <v>#REF!</v>
      </c>
      <c r="R44" t="e">
        <f>ROUND(ROUND(Q44*#REF!, 6)*1, 2)</f>
        <v>#REF!</v>
      </c>
      <c r="S44" t="e">
        <f>#REF!</f>
        <v>#REF!</v>
      </c>
      <c r="T44" t="e">
        <f>ROUND(ROUND(Q44*#REF!, 6)*#REF!, 2)</f>
        <v>#REF!</v>
      </c>
      <c r="U44" t="e">
        <f>#REF!</f>
        <v>#REF!</v>
      </c>
      <c r="V44">
        <v>336009287</v>
      </c>
      <c r="W44">
        <v>-991813387</v>
      </c>
      <c r="X44">
        <v>3</v>
      </c>
    </row>
    <row r="45" spans="1:24" x14ac:dyDescent="0.25">
      <c r="A45" t="e">
        <f>#REF!</f>
        <v>#REF!</v>
      </c>
      <c r="B45">
        <v>187</v>
      </c>
      <c r="G45" t="e">
        <f>#REF!</f>
        <v>#REF!</v>
      </c>
    </row>
    <row r="46" spans="1:24" x14ac:dyDescent="0.25">
      <c r="A46">
        <v>20</v>
      </c>
      <c r="B46">
        <v>63</v>
      </c>
      <c r="C46">
        <v>3</v>
      </c>
      <c r="D46">
        <v>0</v>
      </c>
      <c r="E46" t="e">
        <f>#REF!</f>
        <v>#REF!</v>
      </c>
      <c r="F46" t="e">
        <f>#REF!</f>
        <v>#REF!</v>
      </c>
      <c r="G46" t="e">
        <f>#REF!</f>
        <v>#REF!</v>
      </c>
      <c r="H46" t="e">
        <f>#REF!</f>
        <v>#REF!</v>
      </c>
      <c r="I46" t="e">
        <f>#REF!*#REF!</f>
        <v>#REF!</v>
      </c>
      <c r="J46" t="e">
        <f>#REF!</f>
        <v>#REF!</v>
      </c>
      <c r="K46" t="e">
        <f>#REF!</f>
        <v>#REF!</v>
      </c>
      <c r="L46" t="e">
        <f>#REF!</f>
        <v>#REF!</v>
      </c>
      <c r="M46" t="e">
        <f>ROUND(ROUND(L46*#REF!, 6)*1, 2)</f>
        <v>#REF!</v>
      </c>
      <c r="N46" t="e">
        <f>#REF!</f>
        <v>#REF!</v>
      </c>
      <c r="O46" t="e">
        <f>ROUND(ROUND(L46*#REF!, 6)*#REF!, 2)</f>
        <v>#REF!</v>
      </c>
      <c r="P46" t="e">
        <f>#REF!</f>
        <v>#REF!</v>
      </c>
      <c r="Q46" t="e">
        <f>#REF!</f>
        <v>#REF!</v>
      </c>
      <c r="R46" t="e">
        <f>ROUND(ROUND(Q46*#REF!, 6)*1, 2)</f>
        <v>#REF!</v>
      </c>
      <c r="S46" t="e">
        <f>#REF!</f>
        <v>#REF!</v>
      </c>
      <c r="T46" t="e">
        <f>ROUND(ROUND(Q46*#REF!, 6)*#REF!, 2)</f>
        <v>#REF!</v>
      </c>
      <c r="U46" t="e">
        <f>#REF!</f>
        <v>#REF!</v>
      </c>
      <c r="V46">
        <v>832422417</v>
      </c>
      <c r="W46">
        <v>318358864</v>
      </c>
      <c r="X46">
        <v>3</v>
      </c>
    </row>
    <row r="47" spans="1:24" x14ac:dyDescent="0.25">
      <c r="A47">
        <v>20</v>
      </c>
      <c r="B47">
        <v>62</v>
      </c>
      <c r="C47">
        <v>2</v>
      </c>
      <c r="D47">
        <v>0</v>
      </c>
      <c r="E47" t="e">
        <f>#REF!</f>
        <v>#REF!</v>
      </c>
      <c r="F47" t="e">
        <f>#REF!</f>
        <v>#REF!</v>
      </c>
      <c r="G47" t="e">
        <f>#REF!</f>
        <v>#REF!</v>
      </c>
      <c r="H47" t="e">
        <f>#REF!</f>
        <v>#REF!</v>
      </c>
      <c r="I47" t="e">
        <f>#REF!*#REF!</f>
        <v>#REF!</v>
      </c>
      <c r="J47" t="e">
        <f>#REF!</f>
        <v>#REF!</v>
      </c>
      <c r="K47" t="e">
        <f>#REF!</f>
        <v>#REF!</v>
      </c>
      <c r="L47" t="e">
        <f>#REF!</f>
        <v>#REF!</v>
      </c>
      <c r="M47" t="e">
        <f>ROUND(ROUND(L47*#REF!, 6)*1, 2)</f>
        <v>#REF!</v>
      </c>
      <c r="N47" t="e">
        <f>#REF!</f>
        <v>#REF!</v>
      </c>
      <c r="O47" t="e">
        <f>ROUND(ROUND(L47*#REF!, 6)*#REF!, 2)</f>
        <v>#REF!</v>
      </c>
      <c r="P47" t="e">
        <f>#REF!</f>
        <v>#REF!</v>
      </c>
      <c r="Q47" t="e">
        <f>#REF!</f>
        <v>#REF!</v>
      </c>
      <c r="R47" t="e">
        <f>ROUND(ROUND(Q47*#REF!, 6)*1, 2)</f>
        <v>#REF!</v>
      </c>
      <c r="S47" t="e">
        <f>#REF!</f>
        <v>#REF!</v>
      </c>
      <c r="T47" t="e">
        <f>ROUND(ROUND(Q47*#REF!, 6)*#REF!, 2)</f>
        <v>#REF!</v>
      </c>
      <c r="U47" t="e">
        <f>#REF!</f>
        <v>#REF!</v>
      </c>
      <c r="V47">
        <v>-606456291</v>
      </c>
      <c r="W47">
        <v>-678636689</v>
      </c>
      <c r="X47">
        <v>2</v>
      </c>
    </row>
    <row r="48" spans="1:24" x14ac:dyDescent="0.25">
      <c r="A48">
        <v>20</v>
      </c>
      <c r="B48">
        <v>69</v>
      </c>
      <c r="C48">
        <v>3</v>
      </c>
      <c r="D48">
        <v>0</v>
      </c>
      <c r="E48" t="e">
        <f>#REF!</f>
        <v>#REF!</v>
      </c>
      <c r="F48" t="e">
        <f>#REF!</f>
        <v>#REF!</v>
      </c>
      <c r="G48" t="e">
        <f>#REF!</f>
        <v>#REF!</v>
      </c>
      <c r="H48" t="e">
        <f>#REF!</f>
        <v>#REF!</v>
      </c>
      <c r="I48" t="e">
        <f>#REF!*#REF!</f>
        <v>#REF!</v>
      </c>
      <c r="J48" t="e">
        <f>#REF!</f>
        <v>#REF!</v>
      </c>
      <c r="K48" t="e">
        <f>#REF!</f>
        <v>#REF!</v>
      </c>
      <c r="L48" t="e">
        <f>#REF!</f>
        <v>#REF!</v>
      </c>
      <c r="M48" t="e">
        <f>ROUND(ROUND(L48*#REF!, 6)*1, 2)</f>
        <v>#REF!</v>
      </c>
      <c r="N48" t="e">
        <f>#REF!</f>
        <v>#REF!</v>
      </c>
      <c r="O48" t="e">
        <f>ROUND(ROUND(L48*#REF!, 6)*#REF!, 2)</f>
        <v>#REF!</v>
      </c>
      <c r="P48" t="e">
        <f>#REF!</f>
        <v>#REF!</v>
      </c>
      <c r="Q48" t="e">
        <f>#REF!</f>
        <v>#REF!</v>
      </c>
      <c r="R48" t="e">
        <f>ROUND(ROUND(Q48*#REF!, 6)*1, 2)</f>
        <v>#REF!</v>
      </c>
      <c r="S48" t="e">
        <f>#REF!</f>
        <v>#REF!</v>
      </c>
      <c r="T48" t="e">
        <f>ROUND(ROUND(Q48*#REF!, 6)*#REF!, 2)</f>
        <v>#REF!</v>
      </c>
      <c r="U48" t="e">
        <f>#REF!</f>
        <v>#REF!</v>
      </c>
      <c r="V48">
        <v>965694409</v>
      </c>
      <c r="W48">
        <v>-195643658</v>
      </c>
      <c r="X48">
        <v>3</v>
      </c>
    </row>
    <row r="49" spans="1:24" x14ac:dyDescent="0.25">
      <c r="A49">
        <v>20</v>
      </c>
      <c r="B49">
        <v>68</v>
      </c>
      <c r="C49">
        <v>3</v>
      </c>
      <c r="D49">
        <v>0</v>
      </c>
      <c r="E49" t="e">
        <f>#REF!</f>
        <v>#REF!</v>
      </c>
      <c r="F49" t="e">
        <f>#REF!</f>
        <v>#REF!</v>
      </c>
      <c r="G49" t="e">
        <f>#REF!</f>
        <v>#REF!</v>
      </c>
      <c r="H49" t="e">
        <f>#REF!</f>
        <v>#REF!</v>
      </c>
      <c r="I49" t="e">
        <f>#REF!*#REF!</f>
        <v>#REF!</v>
      </c>
      <c r="J49" t="e">
        <f>#REF!</f>
        <v>#REF!</v>
      </c>
      <c r="K49" t="e">
        <f>#REF!</f>
        <v>#REF!</v>
      </c>
      <c r="L49" t="e">
        <f>#REF!</f>
        <v>#REF!</v>
      </c>
      <c r="M49" t="e">
        <f>ROUND(ROUND(L49*#REF!, 6)*1, 2)</f>
        <v>#REF!</v>
      </c>
      <c r="N49" t="e">
        <f>#REF!</f>
        <v>#REF!</v>
      </c>
      <c r="O49" t="e">
        <f>ROUND(ROUND(L49*#REF!, 6)*#REF!, 2)</f>
        <v>#REF!</v>
      </c>
      <c r="P49" t="e">
        <f>#REF!</f>
        <v>#REF!</v>
      </c>
      <c r="Q49" t="e">
        <f>#REF!</f>
        <v>#REF!</v>
      </c>
      <c r="R49" t="e">
        <f>ROUND(ROUND(Q49*#REF!, 6)*1, 2)</f>
        <v>#REF!</v>
      </c>
      <c r="S49" t="e">
        <f>#REF!</f>
        <v>#REF!</v>
      </c>
      <c r="T49" t="e">
        <f>ROUND(ROUND(Q49*#REF!, 6)*#REF!, 2)</f>
        <v>#REF!</v>
      </c>
      <c r="U49" t="e">
        <f>#REF!</f>
        <v>#REF!</v>
      </c>
      <c r="V49">
        <v>927311688</v>
      </c>
      <c r="W49">
        <v>-280096607</v>
      </c>
      <c r="X49">
        <v>3</v>
      </c>
    </row>
    <row r="50" spans="1:24" x14ac:dyDescent="0.25">
      <c r="A50">
        <v>20</v>
      </c>
      <c r="B50">
        <v>67</v>
      </c>
      <c r="C50">
        <v>3</v>
      </c>
      <c r="D50">
        <v>0</v>
      </c>
      <c r="E50" t="e">
        <f>#REF!</f>
        <v>#REF!</v>
      </c>
      <c r="F50" t="e">
        <f>#REF!</f>
        <v>#REF!</v>
      </c>
      <c r="G50" t="e">
        <f>#REF!</f>
        <v>#REF!</v>
      </c>
      <c r="H50" t="e">
        <f>#REF!</f>
        <v>#REF!</v>
      </c>
      <c r="I50" t="e">
        <f>#REF!*#REF!</f>
        <v>#REF!</v>
      </c>
      <c r="J50" t="e">
        <f>#REF!</f>
        <v>#REF!</v>
      </c>
      <c r="K50" t="e">
        <f>#REF!</f>
        <v>#REF!</v>
      </c>
      <c r="L50" t="e">
        <f>#REF!</f>
        <v>#REF!</v>
      </c>
      <c r="M50" t="e">
        <f>ROUND(ROUND(L50*#REF!, 6)*1, 2)</f>
        <v>#REF!</v>
      </c>
      <c r="N50" t="e">
        <f>#REF!</f>
        <v>#REF!</v>
      </c>
      <c r="O50" t="e">
        <f>ROUND(ROUND(L50*#REF!, 6)*#REF!, 2)</f>
        <v>#REF!</v>
      </c>
      <c r="P50" t="e">
        <f>#REF!</f>
        <v>#REF!</v>
      </c>
      <c r="Q50" t="e">
        <f>#REF!</f>
        <v>#REF!</v>
      </c>
      <c r="R50" t="e">
        <f>ROUND(ROUND(Q50*#REF!, 6)*1, 2)</f>
        <v>#REF!</v>
      </c>
      <c r="S50" t="e">
        <f>#REF!</f>
        <v>#REF!</v>
      </c>
      <c r="T50" t="e">
        <f>ROUND(ROUND(Q50*#REF!, 6)*#REF!, 2)</f>
        <v>#REF!</v>
      </c>
      <c r="U50" t="e">
        <f>#REF!</f>
        <v>#REF!</v>
      </c>
      <c r="V50">
        <v>832422417</v>
      </c>
      <c r="W50">
        <v>318358864</v>
      </c>
      <c r="X50">
        <v>3</v>
      </c>
    </row>
    <row r="51" spans="1:24" x14ac:dyDescent="0.25">
      <c r="A51">
        <v>20</v>
      </c>
      <c r="B51">
        <v>66</v>
      </c>
      <c r="C51">
        <v>3</v>
      </c>
      <c r="D51">
        <v>0</v>
      </c>
      <c r="E51" t="e">
        <f>#REF!</f>
        <v>#REF!</v>
      </c>
      <c r="F51" t="e">
        <f>#REF!</f>
        <v>#REF!</v>
      </c>
      <c r="G51" t="e">
        <f>#REF!</f>
        <v>#REF!</v>
      </c>
      <c r="H51" t="e">
        <f>#REF!</f>
        <v>#REF!</v>
      </c>
      <c r="I51" t="e">
        <f>#REF!*#REF!</f>
        <v>#REF!</v>
      </c>
      <c r="J51" t="e">
        <f>#REF!</f>
        <v>#REF!</v>
      </c>
      <c r="K51" t="e">
        <f>#REF!</f>
        <v>#REF!</v>
      </c>
      <c r="L51" t="e">
        <f>#REF!</f>
        <v>#REF!</v>
      </c>
      <c r="M51" t="e">
        <f>ROUND(ROUND(L51*#REF!, 6)*1, 2)</f>
        <v>#REF!</v>
      </c>
      <c r="N51" t="e">
        <f>#REF!</f>
        <v>#REF!</v>
      </c>
      <c r="O51" t="e">
        <f>ROUND(ROUND(L51*#REF!, 6)*#REF!, 2)</f>
        <v>#REF!</v>
      </c>
      <c r="P51" t="e">
        <f>#REF!</f>
        <v>#REF!</v>
      </c>
      <c r="Q51" t="e">
        <f>#REF!</f>
        <v>#REF!</v>
      </c>
      <c r="R51" t="e">
        <f>ROUND(ROUND(Q51*#REF!, 6)*1, 2)</f>
        <v>#REF!</v>
      </c>
      <c r="S51" t="e">
        <f>#REF!</f>
        <v>#REF!</v>
      </c>
      <c r="T51" t="e">
        <f>ROUND(ROUND(Q51*#REF!, 6)*#REF!, 2)</f>
        <v>#REF!</v>
      </c>
      <c r="U51" t="e">
        <f>#REF!</f>
        <v>#REF!</v>
      </c>
      <c r="V51">
        <v>-208593046</v>
      </c>
      <c r="W51">
        <v>1734004333</v>
      </c>
      <c r="X51">
        <v>3</v>
      </c>
    </row>
    <row r="52" spans="1:24" x14ac:dyDescent="0.25">
      <c r="A52">
        <v>20</v>
      </c>
      <c r="B52">
        <v>71</v>
      </c>
      <c r="C52">
        <v>3</v>
      </c>
      <c r="D52">
        <v>0</v>
      </c>
      <c r="E52" t="e">
        <f>#REF!</f>
        <v>#REF!</v>
      </c>
      <c r="F52" t="e">
        <f>#REF!</f>
        <v>#REF!</v>
      </c>
      <c r="G52" t="e">
        <f>#REF!</f>
        <v>#REF!</v>
      </c>
      <c r="H52" t="e">
        <f>#REF!</f>
        <v>#REF!</v>
      </c>
      <c r="I52" t="e">
        <f>#REF!*#REF!</f>
        <v>#REF!</v>
      </c>
      <c r="J52" t="e">
        <f>#REF!</f>
        <v>#REF!</v>
      </c>
      <c r="K52" t="e">
        <f>#REF!</f>
        <v>#REF!</v>
      </c>
      <c r="L52" t="e">
        <f>#REF!</f>
        <v>#REF!</v>
      </c>
      <c r="M52" t="e">
        <f>ROUND(ROUND(L52*#REF!, 6)*1, 2)</f>
        <v>#REF!</v>
      </c>
      <c r="N52" t="e">
        <f>#REF!</f>
        <v>#REF!</v>
      </c>
      <c r="O52" t="e">
        <f>ROUND(ROUND(L52*#REF!, 6)*#REF!, 2)</f>
        <v>#REF!</v>
      </c>
      <c r="P52" t="e">
        <f>#REF!</f>
        <v>#REF!</v>
      </c>
      <c r="Q52" t="e">
        <f>#REF!</f>
        <v>#REF!</v>
      </c>
      <c r="R52" t="e">
        <f>ROUND(ROUND(Q52*#REF!, 6)*1, 2)</f>
        <v>#REF!</v>
      </c>
      <c r="S52" t="e">
        <f>#REF!</f>
        <v>#REF!</v>
      </c>
      <c r="T52" t="e">
        <f>ROUND(ROUND(Q52*#REF!, 6)*#REF!, 2)</f>
        <v>#REF!</v>
      </c>
      <c r="U52" t="e">
        <f>#REF!</f>
        <v>#REF!</v>
      </c>
      <c r="V52">
        <v>927311688</v>
      </c>
      <c r="W52">
        <v>-280096607</v>
      </c>
      <c r="X52">
        <v>3</v>
      </c>
    </row>
    <row r="53" spans="1:24" x14ac:dyDescent="0.25">
      <c r="A53">
        <v>20</v>
      </c>
      <c r="B53">
        <v>76</v>
      </c>
      <c r="C53">
        <v>3</v>
      </c>
      <c r="D53">
        <v>0</v>
      </c>
      <c r="E53" t="e">
        <f>#REF!</f>
        <v>#REF!</v>
      </c>
      <c r="F53" t="e">
        <f>#REF!</f>
        <v>#REF!</v>
      </c>
      <c r="G53" t="e">
        <f>#REF!</f>
        <v>#REF!</v>
      </c>
      <c r="H53" t="e">
        <f>#REF!</f>
        <v>#REF!</v>
      </c>
      <c r="I53" t="e">
        <f>#REF!*#REF!</f>
        <v>#REF!</v>
      </c>
      <c r="J53" t="e">
        <f>#REF!</f>
        <v>#REF!</v>
      </c>
      <c r="K53" t="e">
        <f>#REF!</f>
        <v>#REF!</v>
      </c>
      <c r="L53" t="e">
        <f>#REF!</f>
        <v>#REF!</v>
      </c>
      <c r="M53" t="e">
        <f>ROUND(ROUND(L53*#REF!, 6)*1, 2)</f>
        <v>#REF!</v>
      </c>
      <c r="N53" t="e">
        <f>#REF!</f>
        <v>#REF!</v>
      </c>
      <c r="O53" t="e">
        <f>ROUND(ROUND(L53*#REF!, 6)*#REF!, 2)</f>
        <v>#REF!</v>
      </c>
      <c r="P53" t="e">
        <f>#REF!</f>
        <v>#REF!</v>
      </c>
      <c r="Q53" t="e">
        <f>#REF!</f>
        <v>#REF!</v>
      </c>
      <c r="R53" t="e">
        <f>ROUND(ROUND(Q53*#REF!, 6)*1, 2)</f>
        <v>#REF!</v>
      </c>
      <c r="S53" t="e">
        <f>#REF!</f>
        <v>#REF!</v>
      </c>
      <c r="T53" t="e">
        <f>ROUND(ROUND(Q53*#REF!, 6)*#REF!, 2)</f>
        <v>#REF!</v>
      </c>
      <c r="U53" t="e">
        <f>#REF!</f>
        <v>#REF!</v>
      </c>
      <c r="V53">
        <v>965694409</v>
      </c>
      <c r="W53">
        <v>-195643658</v>
      </c>
      <c r="X53">
        <v>3</v>
      </c>
    </row>
    <row r="54" spans="1:24" x14ac:dyDescent="0.25">
      <c r="A54">
        <v>20</v>
      </c>
      <c r="B54">
        <v>75</v>
      </c>
      <c r="C54">
        <v>3</v>
      </c>
      <c r="D54">
        <v>0</v>
      </c>
      <c r="E54" t="e">
        <f>#REF!</f>
        <v>#REF!</v>
      </c>
      <c r="F54" t="e">
        <f>#REF!</f>
        <v>#REF!</v>
      </c>
      <c r="G54" t="e">
        <f>#REF!</f>
        <v>#REF!</v>
      </c>
      <c r="H54" t="e">
        <f>#REF!</f>
        <v>#REF!</v>
      </c>
      <c r="I54" t="e">
        <f>#REF!*#REF!</f>
        <v>#REF!</v>
      </c>
      <c r="J54" t="e">
        <f>#REF!</f>
        <v>#REF!</v>
      </c>
      <c r="K54" t="e">
        <f>#REF!</f>
        <v>#REF!</v>
      </c>
      <c r="L54" t="e">
        <f>#REF!</f>
        <v>#REF!</v>
      </c>
      <c r="M54" t="e">
        <f>ROUND(ROUND(L54*#REF!, 6)*1, 2)</f>
        <v>#REF!</v>
      </c>
      <c r="N54" t="e">
        <f>#REF!</f>
        <v>#REF!</v>
      </c>
      <c r="O54" t="e">
        <f>ROUND(ROUND(L54*#REF!, 6)*#REF!, 2)</f>
        <v>#REF!</v>
      </c>
      <c r="P54" t="e">
        <f>#REF!</f>
        <v>#REF!</v>
      </c>
      <c r="Q54" t="e">
        <f>#REF!</f>
        <v>#REF!</v>
      </c>
      <c r="R54" t="e">
        <f>ROUND(ROUND(Q54*#REF!, 6)*1, 2)</f>
        <v>#REF!</v>
      </c>
      <c r="S54" t="e">
        <f>#REF!</f>
        <v>#REF!</v>
      </c>
      <c r="T54" t="e">
        <f>ROUND(ROUND(Q54*#REF!, 6)*#REF!, 2)</f>
        <v>#REF!</v>
      </c>
      <c r="U54" t="e">
        <f>#REF!</f>
        <v>#REF!</v>
      </c>
      <c r="V54">
        <v>927311688</v>
      </c>
      <c r="W54">
        <v>-280096607</v>
      </c>
      <c r="X54">
        <v>3</v>
      </c>
    </row>
    <row r="55" spans="1:24" x14ac:dyDescent="0.25">
      <c r="A55">
        <v>20</v>
      </c>
      <c r="B55">
        <v>74</v>
      </c>
      <c r="C55">
        <v>3</v>
      </c>
      <c r="D55">
        <v>0</v>
      </c>
      <c r="E55" t="e">
        <f>#REF!</f>
        <v>#REF!</v>
      </c>
      <c r="F55" t="e">
        <f>#REF!</f>
        <v>#REF!</v>
      </c>
      <c r="G55" t="e">
        <f>#REF!</f>
        <v>#REF!</v>
      </c>
      <c r="H55" t="e">
        <f>#REF!</f>
        <v>#REF!</v>
      </c>
      <c r="I55" t="e">
        <f>#REF!*#REF!</f>
        <v>#REF!</v>
      </c>
      <c r="J55" t="e">
        <f>#REF!</f>
        <v>#REF!</v>
      </c>
      <c r="K55" t="e">
        <f>#REF!</f>
        <v>#REF!</v>
      </c>
      <c r="L55" t="e">
        <f>#REF!</f>
        <v>#REF!</v>
      </c>
      <c r="M55" t="e">
        <f>ROUND(ROUND(L55*#REF!, 6)*1, 2)</f>
        <v>#REF!</v>
      </c>
      <c r="N55" t="e">
        <f>#REF!</f>
        <v>#REF!</v>
      </c>
      <c r="O55" t="e">
        <f>ROUND(ROUND(L55*#REF!, 6)*#REF!, 2)</f>
        <v>#REF!</v>
      </c>
      <c r="P55" t="e">
        <f>#REF!</f>
        <v>#REF!</v>
      </c>
      <c r="Q55" t="e">
        <f>#REF!</f>
        <v>#REF!</v>
      </c>
      <c r="R55" t="e">
        <f>ROUND(ROUND(Q55*#REF!, 6)*1, 2)</f>
        <v>#REF!</v>
      </c>
      <c r="S55" t="e">
        <f>#REF!</f>
        <v>#REF!</v>
      </c>
      <c r="T55" t="e">
        <f>ROUND(ROUND(Q55*#REF!, 6)*#REF!, 2)</f>
        <v>#REF!</v>
      </c>
      <c r="U55" t="e">
        <f>#REF!</f>
        <v>#REF!</v>
      </c>
      <c r="V55">
        <v>832422417</v>
      </c>
      <c r="W55">
        <v>318358864</v>
      </c>
      <c r="X55">
        <v>3</v>
      </c>
    </row>
    <row r="56" spans="1:24" x14ac:dyDescent="0.25">
      <c r="A56">
        <v>20</v>
      </c>
      <c r="B56">
        <v>73</v>
      </c>
      <c r="C56">
        <v>3</v>
      </c>
      <c r="D56">
        <v>0</v>
      </c>
      <c r="E56" t="e">
        <f>#REF!</f>
        <v>#REF!</v>
      </c>
      <c r="F56" t="e">
        <f>#REF!</f>
        <v>#REF!</v>
      </c>
      <c r="G56" t="e">
        <f>#REF!</f>
        <v>#REF!</v>
      </c>
      <c r="H56" t="e">
        <f>#REF!</f>
        <v>#REF!</v>
      </c>
      <c r="I56" t="e">
        <f>#REF!*#REF!</f>
        <v>#REF!</v>
      </c>
      <c r="J56" t="e">
        <f>#REF!</f>
        <v>#REF!</v>
      </c>
      <c r="K56" t="e">
        <f>#REF!</f>
        <v>#REF!</v>
      </c>
      <c r="L56" t="e">
        <f>#REF!</f>
        <v>#REF!</v>
      </c>
      <c r="M56" t="e">
        <f>ROUND(ROUND(L56*#REF!, 6)*1, 2)</f>
        <v>#REF!</v>
      </c>
      <c r="N56" t="e">
        <f>#REF!</f>
        <v>#REF!</v>
      </c>
      <c r="O56" t="e">
        <f>ROUND(ROUND(L56*#REF!, 6)*#REF!, 2)</f>
        <v>#REF!</v>
      </c>
      <c r="P56" t="e">
        <f>#REF!</f>
        <v>#REF!</v>
      </c>
      <c r="Q56" t="e">
        <f>#REF!</f>
        <v>#REF!</v>
      </c>
      <c r="R56" t="e">
        <f>ROUND(ROUND(Q56*#REF!, 6)*1, 2)</f>
        <v>#REF!</v>
      </c>
      <c r="S56" t="e">
        <f>#REF!</f>
        <v>#REF!</v>
      </c>
      <c r="T56" t="e">
        <f>ROUND(ROUND(Q56*#REF!, 6)*#REF!, 2)</f>
        <v>#REF!</v>
      </c>
      <c r="U56" t="e">
        <f>#REF!</f>
        <v>#REF!</v>
      </c>
      <c r="V56">
        <v>-208593046</v>
      </c>
      <c r="W56">
        <v>1734004333</v>
      </c>
      <c r="X56">
        <v>3</v>
      </c>
    </row>
    <row r="57" spans="1:24" x14ac:dyDescent="0.25">
      <c r="A57">
        <v>20</v>
      </c>
      <c r="B57">
        <v>78</v>
      </c>
      <c r="C57">
        <v>3</v>
      </c>
      <c r="D57">
        <v>0</v>
      </c>
      <c r="E57" t="e">
        <f>#REF!</f>
        <v>#REF!</v>
      </c>
      <c r="F57" t="e">
        <f>#REF!</f>
        <v>#REF!</v>
      </c>
      <c r="G57" t="e">
        <f>#REF!</f>
        <v>#REF!</v>
      </c>
      <c r="H57" t="e">
        <f>#REF!</f>
        <v>#REF!</v>
      </c>
      <c r="I57" t="e">
        <f>#REF!*#REF!</f>
        <v>#REF!</v>
      </c>
      <c r="J57" t="e">
        <f>#REF!</f>
        <v>#REF!</v>
      </c>
      <c r="K57" t="e">
        <f>#REF!</f>
        <v>#REF!</v>
      </c>
      <c r="L57" t="e">
        <f>#REF!</f>
        <v>#REF!</v>
      </c>
      <c r="M57" t="e">
        <f>ROUND(ROUND(L57*#REF!, 6)*1, 2)</f>
        <v>#REF!</v>
      </c>
      <c r="N57" t="e">
        <f>#REF!</f>
        <v>#REF!</v>
      </c>
      <c r="O57" t="e">
        <f>ROUND(ROUND(L57*#REF!, 6)*#REF!, 2)</f>
        <v>#REF!</v>
      </c>
      <c r="P57" t="e">
        <f>#REF!</f>
        <v>#REF!</v>
      </c>
      <c r="Q57" t="e">
        <f>#REF!</f>
        <v>#REF!</v>
      </c>
      <c r="R57" t="e">
        <f>ROUND(ROUND(Q57*#REF!, 6)*1, 2)</f>
        <v>#REF!</v>
      </c>
      <c r="S57" t="e">
        <f>#REF!</f>
        <v>#REF!</v>
      </c>
      <c r="T57" t="e">
        <f>ROUND(ROUND(Q57*#REF!, 6)*#REF!, 2)</f>
        <v>#REF!</v>
      </c>
      <c r="U57" t="e">
        <f>#REF!</f>
        <v>#REF!</v>
      </c>
      <c r="V57">
        <v>927311688</v>
      </c>
      <c r="W57">
        <v>-280096607</v>
      </c>
      <c r="X57">
        <v>3</v>
      </c>
    </row>
    <row r="58" spans="1:24" x14ac:dyDescent="0.25">
      <c r="A58">
        <v>20</v>
      </c>
      <c r="B58">
        <v>81</v>
      </c>
      <c r="C58">
        <v>3</v>
      </c>
      <c r="D58">
        <v>0</v>
      </c>
      <c r="E58" t="e">
        <f>#REF!</f>
        <v>#REF!</v>
      </c>
      <c r="F58" t="e">
        <f>#REF!</f>
        <v>#REF!</v>
      </c>
      <c r="G58" t="e">
        <f>#REF!</f>
        <v>#REF!</v>
      </c>
      <c r="H58" t="e">
        <f>#REF!</f>
        <v>#REF!</v>
      </c>
      <c r="I58" t="e">
        <f>#REF!*#REF!</f>
        <v>#REF!</v>
      </c>
      <c r="J58" t="e">
        <f>#REF!</f>
        <v>#REF!</v>
      </c>
      <c r="K58" t="e">
        <f>#REF!</f>
        <v>#REF!</v>
      </c>
      <c r="L58" t="e">
        <f>#REF!</f>
        <v>#REF!</v>
      </c>
      <c r="M58" t="e">
        <f>ROUND(ROUND(L58*#REF!, 6)*1, 2)</f>
        <v>#REF!</v>
      </c>
      <c r="N58" t="e">
        <f>#REF!</f>
        <v>#REF!</v>
      </c>
      <c r="O58" t="e">
        <f>ROUND(ROUND(L58*#REF!, 6)*#REF!, 2)</f>
        <v>#REF!</v>
      </c>
      <c r="P58" t="e">
        <f>#REF!</f>
        <v>#REF!</v>
      </c>
      <c r="Q58" t="e">
        <f>#REF!</f>
        <v>#REF!</v>
      </c>
      <c r="R58" t="e">
        <f>ROUND(ROUND(Q58*#REF!, 6)*1, 2)</f>
        <v>#REF!</v>
      </c>
      <c r="S58" t="e">
        <f>#REF!</f>
        <v>#REF!</v>
      </c>
      <c r="T58" t="e">
        <f>ROUND(ROUND(Q58*#REF!, 6)*#REF!, 2)</f>
        <v>#REF!</v>
      </c>
      <c r="U58" t="e">
        <f>#REF!</f>
        <v>#REF!</v>
      </c>
      <c r="V58">
        <v>832422417</v>
      </c>
      <c r="W58">
        <v>318358864</v>
      </c>
      <c r="X58">
        <v>3</v>
      </c>
    </row>
    <row r="59" spans="1:24" x14ac:dyDescent="0.25">
      <c r="A59">
        <v>20</v>
      </c>
      <c r="B59">
        <v>80</v>
      </c>
      <c r="C59">
        <v>2</v>
      </c>
      <c r="D59">
        <v>0</v>
      </c>
      <c r="E59" t="e">
        <f>#REF!</f>
        <v>#REF!</v>
      </c>
      <c r="F59" t="e">
        <f>#REF!</f>
        <v>#REF!</v>
      </c>
      <c r="G59" t="e">
        <f>#REF!</f>
        <v>#REF!</v>
      </c>
      <c r="H59" t="e">
        <f>#REF!</f>
        <v>#REF!</v>
      </c>
      <c r="I59" t="e">
        <f>#REF!*#REF!</f>
        <v>#REF!</v>
      </c>
      <c r="J59" t="e">
        <f>#REF!</f>
        <v>#REF!</v>
      </c>
      <c r="K59" t="e">
        <f>#REF!</f>
        <v>#REF!</v>
      </c>
      <c r="L59" t="e">
        <f>#REF!</f>
        <v>#REF!</v>
      </c>
      <c r="M59" t="e">
        <f>ROUND(ROUND(L59*#REF!, 6)*1, 2)</f>
        <v>#REF!</v>
      </c>
      <c r="N59" t="e">
        <f>#REF!</f>
        <v>#REF!</v>
      </c>
      <c r="O59" t="e">
        <f>ROUND(ROUND(L59*#REF!, 6)*#REF!, 2)</f>
        <v>#REF!</v>
      </c>
      <c r="P59" t="e">
        <f>#REF!</f>
        <v>#REF!</v>
      </c>
      <c r="Q59" t="e">
        <f>#REF!</f>
        <v>#REF!</v>
      </c>
      <c r="R59" t="e">
        <f>ROUND(ROUND(Q59*#REF!, 6)*1, 2)</f>
        <v>#REF!</v>
      </c>
      <c r="S59" t="e">
        <f>#REF!</f>
        <v>#REF!</v>
      </c>
      <c r="T59" t="e">
        <f>ROUND(ROUND(Q59*#REF!, 6)*#REF!, 2)</f>
        <v>#REF!</v>
      </c>
      <c r="U59" t="e">
        <f>#REF!</f>
        <v>#REF!</v>
      </c>
      <c r="V59">
        <v>-606456291</v>
      </c>
      <c r="W59">
        <v>-678636689</v>
      </c>
      <c r="X59">
        <v>2</v>
      </c>
    </row>
    <row r="60" spans="1:24" x14ac:dyDescent="0.25">
      <c r="A60">
        <v>20</v>
      </c>
      <c r="B60">
        <v>84</v>
      </c>
      <c r="C60">
        <v>3</v>
      </c>
      <c r="D60">
        <v>0</v>
      </c>
      <c r="E60" t="e">
        <f>#REF!</f>
        <v>#REF!</v>
      </c>
      <c r="F60" t="e">
        <f>#REF!</f>
        <v>#REF!</v>
      </c>
      <c r="G60" t="e">
        <f>#REF!</f>
        <v>#REF!</v>
      </c>
      <c r="H60" t="e">
        <f>#REF!</f>
        <v>#REF!</v>
      </c>
      <c r="I60" t="e">
        <f>#REF!*#REF!</f>
        <v>#REF!</v>
      </c>
      <c r="J60" t="e">
        <f>#REF!</f>
        <v>#REF!</v>
      </c>
      <c r="K60" t="e">
        <f>#REF!</f>
        <v>#REF!</v>
      </c>
      <c r="L60" t="e">
        <f>#REF!</f>
        <v>#REF!</v>
      </c>
      <c r="M60" t="e">
        <f>ROUND(ROUND(L60*#REF!, 6)*1, 2)</f>
        <v>#REF!</v>
      </c>
      <c r="N60" t="e">
        <f>#REF!</f>
        <v>#REF!</v>
      </c>
      <c r="O60" t="e">
        <f>ROUND(ROUND(L60*#REF!, 6)*#REF!, 2)</f>
        <v>#REF!</v>
      </c>
      <c r="P60" t="e">
        <f>#REF!</f>
        <v>#REF!</v>
      </c>
      <c r="Q60" t="e">
        <f>#REF!</f>
        <v>#REF!</v>
      </c>
      <c r="R60" t="e">
        <f>ROUND(ROUND(Q60*#REF!, 6)*1, 2)</f>
        <v>#REF!</v>
      </c>
      <c r="S60" t="e">
        <f>#REF!</f>
        <v>#REF!</v>
      </c>
      <c r="T60" t="e">
        <f>ROUND(ROUND(Q60*#REF!, 6)*#REF!, 2)</f>
        <v>#REF!</v>
      </c>
      <c r="U60" t="e">
        <f>#REF!</f>
        <v>#REF!</v>
      </c>
      <c r="V60">
        <v>-208593046</v>
      </c>
      <c r="W60">
        <v>1734004333</v>
      </c>
      <c r="X60">
        <v>3</v>
      </c>
    </row>
    <row r="61" spans="1:24" x14ac:dyDescent="0.25">
      <c r="A61">
        <v>20</v>
      </c>
      <c r="B61">
        <v>83</v>
      </c>
      <c r="C61">
        <v>3</v>
      </c>
      <c r="D61">
        <v>0</v>
      </c>
      <c r="E61" t="e">
        <f>#REF!</f>
        <v>#REF!</v>
      </c>
      <c r="F61" t="e">
        <f>#REF!</f>
        <v>#REF!</v>
      </c>
      <c r="G61" t="e">
        <f>#REF!</f>
        <v>#REF!</v>
      </c>
      <c r="H61" t="e">
        <f>#REF!</f>
        <v>#REF!</v>
      </c>
      <c r="I61" t="e">
        <f>#REF!*#REF!</f>
        <v>#REF!</v>
      </c>
      <c r="J61" t="e">
        <f>#REF!</f>
        <v>#REF!</v>
      </c>
      <c r="K61" t="e">
        <f>#REF!</f>
        <v>#REF!</v>
      </c>
      <c r="L61" t="e">
        <f>#REF!</f>
        <v>#REF!</v>
      </c>
      <c r="M61" t="e">
        <f>ROUND(ROUND(L61*#REF!, 6)*1, 2)</f>
        <v>#REF!</v>
      </c>
      <c r="N61" t="e">
        <f>#REF!</f>
        <v>#REF!</v>
      </c>
      <c r="O61" t="e">
        <f>ROUND(ROUND(L61*#REF!, 6)*#REF!, 2)</f>
        <v>#REF!</v>
      </c>
      <c r="P61" t="e">
        <f>#REF!</f>
        <v>#REF!</v>
      </c>
      <c r="Q61" t="e">
        <f>#REF!</f>
        <v>#REF!</v>
      </c>
      <c r="R61" t="e">
        <f>ROUND(ROUND(Q61*#REF!, 6)*1, 2)</f>
        <v>#REF!</v>
      </c>
      <c r="S61" t="e">
        <f>#REF!</f>
        <v>#REF!</v>
      </c>
      <c r="T61" t="e">
        <f>ROUND(ROUND(Q61*#REF!, 6)*#REF!, 2)</f>
        <v>#REF!</v>
      </c>
      <c r="U61" t="e">
        <f>#REF!</f>
        <v>#REF!</v>
      </c>
      <c r="V61">
        <v>547167399</v>
      </c>
      <c r="W61">
        <v>889734771</v>
      </c>
      <c r="X61">
        <v>3</v>
      </c>
    </row>
    <row r="62" spans="1:24" x14ac:dyDescent="0.25">
      <c r="A62">
        <v>20</v>
      </c>
      <c r="B62">
        <v>88</v>
      </c>
      <c r="C62">
        <v>3</v>
      </c>
      <c r="D62">
        <v>0</v>
      </c>
      <c r="E62" t="e">
        <f>#REF!</f>
        <v>#REF!</v>
      </c>
      <c r="F62" t="e">
        <f>#REF!</f>
        <v>#REF!</v>
      </c>
      <c r="G62" t="e">
        <f>#REF!</f>
        <v>#REF!</v>
      </c>
      <c r="H62" t="e">
        <f>#REF!</f>
        <v>#REF!</v>
      </c>
      <c r="I62" t="e">
        <f>#REF!*#REF!</f>
        <v>#REF!</v>
      </c>
      <c r="J62" t="e">
        <f>#REF!</f>
        <v>#REF!</v>
      </c>
      <c r="K62" t="e">
        <f>#REF!</f>
        <v>#REF!</v>
      </c>
      <c r="L62" t="e">
        <f>#REF!</f>
        <v>#REF!</v>
      </c>
      <c r="M62" t="e">
        <f>ROUND(ROUND(L62*#REF!, 6)*1, 2)</f>
        <v>#REF!</v>
      </c>
      <c r="N62" t="e">
        <f>#REF!</f>
        <v>#REF!</v>
      </c>
      <c r="O62" t="e">
        <f>ROUND(ROUND(L62*#REF!, 6)*#REF!, 2)</f>
        <v>#REF!</v>
      </c>
      <c r="P62" t="e">
        <f>#REF!</f>
        <v>#REF!</v>
      </c>
      <c r="Q62" t="e">
        <f>#REF!</f>
        <v>#REF!</v>
      </c>
      <c r="R62" t="e">
        <f>ROUND(ROUND(Q62*#REF!, 6)*1, 2)</f>
        <v>#REF!</v>
      </c>
      <c r="S62" t="e">
        <f>#REF!</f>
        <v>#REF!</v>
      </c>
      <c r="T62" t="e">
        <f>ROUND(ROUND(Q62*#REF!, 6)*#REF!, 2)</f>
        <v>#REF!</v>
      </c>
      <c r="U62" t="e">
        <f>#REF!</f>
        <v>#REF!</v>
      </c>
      <c r="V62">
        <v>-208593046</v>
      </c>
      <c r="W62">
        <v>1734004333</v>
      </c>
      <c r="X62">
        <v>3</v>
      </c>
    </row>
    <row r="63" spans="1:24" x14ac:dyDescent="0.25">
      <c r="A63">
        <v>20</v>
      </c>
      <c r="B63">
        <v>87</v>
      </c>
      <c r="C63">
        <v>3</v>
      </c>
      <c r="D63">
        <v>0</v>
      </c>
      <c r="E63" t="e">
        <f>#REF!</f>
        <v>#REF!</v>
      </c>
      <c r="F63" t="e">
        <f>#REF!</f>
        <v>#REF!</v>
      </c>
      <c r="G63" t="e">
        <f>#REF!</f>
        <v>#REF!</v>
      </c>
      <c r="H63" t="e">
        <f>#REF!</f>
        <v>#REF!</v>
      </c>
      <c r="I63" t="e">
        <f>#REF!*#REF!</f>
        <v>#REF!</v>
      </c>
      <c r="J63" t="e">
        <f>#REF!</f>
        <v>#REF!</v>
      </c>
      <c r="K63" t="e">
        <f>#REF!</f>
        <v>#REF!</v>
      </c>
      <c r="L63" t="e">
        <f>#REF!</f>
        <v>#REF!</v>
      </c>
      <c r="M63" t="e">
        <f>ROUND(ROUND(L63*#REF!, 6)*1, 2)</f>
        <v>#REF!</v>
      </c>
      <c r="N63" t="e">
        <f>#REF!</f>
        <v>#REF!</v>
      </c>
      <c r="O63" t="e">
        <f>ROUND(ROUND(L63*#REF!, 6)*#REF!, 2)</f>
        <v>#REF!</v>
      </c>
      <c r="P63" t="e">
        <f>#REF!</f>
        <v>#REF!</v>
      </c>
      <c r="Q63" t="e">
        <f>#REF!</f>
        <v>#REF!</v>
      </c>
      <c r="R63" t="e">
        <f>ROUND(ROUND(Q63*#REF!, 6)*1, 2)</f>
        <v>#REF!</v>
      </c>
      <c r="S63" t="e">
        <f>#REF!</f>
        <v>#REF!</v>
      </c>
      <c r="T63" t="e">
        <f>ROUND(ROUND(Q63*#REF!, 6)*#REF!, 2)</f>
        <v>#REF!</v>
      </c>
      <c r="U63" t="e">
        <f>#REF!</f>
        <v>#REF!</v>
      </c>
      <c r="V63">
        <v>547167399</v>
      </c>
      <c r="W63">
        <v>889734771</v>
      </c>
      <c r="X63">
        <v>3</v>
      </c>
    </row>
    <row r="64" spans="1:24" x14ac:dyDescent="0.25">
      <c r="A64">
        <v>20</v>
      </c>
      <c r="B64">
        <v>92</v>
      </c>
      <c r="C64">
        <v>3</v>
      </c>
      <c r="D64">
        <v>0</v>
      </c>
      <c r="E64" t="e">
        <f>#REF!</f>
        <v>#REF!</v>
      </c>
      <c r="F64" t="e">
        <f>#REF!</f>
        <v>#REF!</v>
      </c>
      <c r="G64" t="e">
        <f>#REF!</f>
        <v>#REF!</v>
      </c>
      <c r="H64" t="e">
        <f>#REF!</f>
        <v>#REF!</v>
      </c>
      <c r="I64" t="e">
        <f>#REF!*#REF!</f>
        <v>#REF!</v>
      </c>
      <c r="J64" t="e">
        <f>#REF!</f>
        <v>#REF!</v>
      </c>
      <c r="K64" t="e">
        <f>#REF!</f>
        <v>#REF!</v>
      </c>
      <c r="L64" t="e">
        <f>#REF!</f>
        <v>#REF!</v>
      </c>
      <c r="M64" t="e">
        <f>ROUND(ROUND(L64*#REF!, 6)*1, 2)</f>
        <v>#REF!</v>
      </c>
      <c r="N64" t="e">
        <f>#REF!</f>
        <v>#REF!</v>
      </c>
      <c r="O64" t="e">
        <f>ROUND(ROUND(L64*#REF!, 6)*#REF!, 2)</f>
        <v>#REF!</v>
      </c>
      <c r="P64" t="e">
        <f>#REF!</f>
        <v>#REF!</v>
      </c>
      <c r="Q64" t="e">
        <f>#REF!</f>
        <v>#REF!</v>
      </c>
      <c r="R64" t="e">
        <f>ROUND(ROUND(Q64*#REF!, 6)*1, 2)</f>
        <v>#REF!</v>
      </c>
      <c r="S64" t="e">
        <f>#REF!</f>
        <v>#REF!</v>
      </c>
      <c r="T64" t="e">
        <f>ROUND(ROUND(Q64*#REF!, 6)*#REF!, 2)</f>
        <v>#REF!</v>
      </c>
      <c r="U64" t="e">
        <f>#REF!</f>
        <v>#REF!</v>
      </c>
      <c r="V64">
        <v>832422417</v>
      </c>
      <c r="W64">
        <v>318358864</v>
      </c>
      <c r="X64">
        <v>3</v>
      </c>
    </row>
    <row r="65" spans="1:24" x14ac:dyDescent="0.25">
      <c r="A65">
        <v>20</v>
      </c>
      <c r="B65">
        <v>91</v>
      </c>
      <c r="C65">
        <v>3</v>
      </c>
      <c r="D65">
        <v>0</v>
      </c>
      <c r="E65" t="e">
        <f>#REF!</f>
        <v>#REF!</v>
      </c>
      <c r="F65" t="e">
        <f>#REF!</f>
        <v>#REF!</v>
      </c>
      <c r="G65" t="e">
        <f>#REF!</f>
        <v>#REF!</v>
      </c>
      <c r="H65" t="e">
        <f>#REF!</f>
        <v>#REF!</v>
      </c>
      <c r="I65" t="e">
        <f>#REF!*#REF!</f>
        <v>#REF!</v>
      </c>
      <c r="J65" t="e">
        <f>#REF!</f>
        <v>#REF!</v>
      </c>
      <c r="K65" t="e">
        <f>#REF!</f>
        <v>#REF!</v>
      </c>
      <c r="L65" t="e">
        <f>#REF!</f>
        <v>#REF!</v>
      </c>
      <c r="M65" t="e">
        <f>ROUND(ROUND(L65*#REF!, 6)*1, 2)</f>
        <v>#REF!</v>
      </c>
      <c r="N65" t="e">
        <f>#REF!</f>
        <v>#REF!</v>
      </c>
      <c r="O65" t="e">
        <f>ROUND(ROUND(L65*#REF!, 6)*#REF!, 2)</f>
        <v>#REF!</v>
      </c>
      <c r="P65" t="e">
        <f>#REF!</f>
        <v>#REF!</v>
      </c>
      <c r="Q65" t="e">
        <f>#REF!</f>
        <v>#REF!</v>
      </c>
      <c r="R65" t="e">
        <f>ROUND(ROUND(Q65*#REF!, 6)*1, 2)</f>
        <v>#REF!</v>
      </c>
      <c r="S65" t="e">
        <f>#REF!</f>
        <v>#REF!</v>
      </c>
      <c r="T65" t="e">
        <f>ROUND(ROUND(Q65*#REF!, 6)*#REF!, 2)</f>
        <v>#REF!</v>
      </c>
      <c r="U65" t="e">
        <f>#REF!</f>
        <v>#REF!</v>
      </c>
      <c r="V65">
        <v>-208593046</v>
      </c>
      <c r="W65">
        <v>1734004333</v>
      </c>
      <c r="X65">
        <v>3</v>
      </c>
    </row>
    <row r="66" spans="1:24" x14ac:dyDescent="0.25">
      <c r="A66">
        <v>20</v>
      </c>
      <c r="B66">
        <v>94</v>
      </c>
      <c r="C66">
        <v>3</v>
      </c>
      <c r="D66">
        <v>0</v>
      </c>
      <c r="E66" t="e">
        <f>#REF!</f>
        <v>#REF!</v>
      </c>
      <c r="F66" t="e">
        <f>#REF!</f>
        <v>#REF!</v>
      </c>
      <c r="G66" t="e">
        <f>#REF!</f>
        <v>#REF!</v>
      </c>
      <c r="H66" t="e">
        <f>#REF!</f>
        <v>#REF!</v>
      </c>
      <c r="I66" t="e">
        <f>#REF!*#REF!</f>
        <v>#REF!</v>
      </c>
      <c r="J66" t="e">
        <f>#REF!</f>
        <v>#REF!</v>
      </c>
      <c r="K66" t="e">
        <f>#REF!</f>
        <v>#REF!</v>
      </c>
      <c r="L66" t="e">
        <f>#REF!</f>
        <v>#REF!</v>
      </c>
      <c r="M66" t="e">
        <f>ROUND(ROUND(L66*#REF!, 6)*1, 2)</f>
        <v>#REF!</v>
      </c>
      <c r="N66" t="e">
        <f>#REF!</f>
        <v>#REF!</v>
      </c>
      <c r="O66" t="e">
        <f>ROUND(ROUND(L66*#REF!, 6)*#REF!, 2)</f>
        <v>#REF!</v>
      </c>
      <c r="P66" t="e">
        <f>#REF!</f>
        <v>#REF!</v>
      </c>
      <c r="Q66" t="e">
        <f>#REF!</f>
        <v>#REF!</v>
      </c>
      <c r="R66" t="e">
        <f>ROUND(ROUND(Q66*#REF!, 6)*1, 2)</f>
        <v>#REF!</v>
      </c>
      <c r="S66" t="e">
        <f>#REF!</f>
        <v>#REF!</v>
      </c>
      <c r="T66" t="e">
        <f>ROUND(ROUND(Q66*#REF!, 6)*#REF!, 2)</f>
        <v>#REF!</v>
      </c>
      <c r="U66" t="e">
        <f>#REF!</f>
        <v>#REF!</v>
      </c>
      <c r="V66">
        <v>832422417</v>
      </c>
      <c r="W66">
        <v>318358864</v>
      </c>
      <c r="X66">
        <v>3</v>
      </c>
    </row>
    <row r="67" spans="1:24" x14ac:dyDescent="0.25">
      <c r="A67">
        <v>20</v>
      </c>
      <c r="B67">
        <v>99</v>
      </c>
      <c r="C67">
        <v>3</v>
      </c>
      <c r="D67">
        <v>0</v>
      </c>
      <c r="E67" t="e">
        <f>#REF!</f>
        <v>#REF!</v>
      </c>
      <c r="F67" t="e">
        <f>#REF!</f>
        <v>#REF!</v>
      </c>
      <c r="G67" t="e">
        <f>#REF!</f>
        <v>#REF!</v>
      </c>
      <c r="H67" t="e">
        <f>#REF!</f>
        <v>#REF!</v>
      </c>
      <c r="I67" t="e">
        <f>#REF!*#REF!</f>
        <v>#REF!</v>
      </c>
      <c r="J67" t="e">
        <f>#REF!</f>
        <v>#REF!</v>
      </c>
      <c r="K67" t="e">
        <f>#REF!</f>
        <v>#REF!</v>
      </c>
      <c r="L67" t="e">
        <f>#REF!</f>
        <v>#REF!</v>
      </c>
      <c r="M67" t="e">
        <f>ROUND(ROUND(L67*#REF!, 6)*1, 2)</f>
        <v>#REF!</v>
      </c>
      <c r="N67" t="e">
        <f>#REF!</f>
        <v>#REF!</v>
      </c>
      <c r="O67" t="e">
        <f>ROUND(ROUND(L67*#REF!, 6)*#REF!, 2)</f>
        <v>#REF!</v>
      </c>
      <c r="P67" t="e">
        <f>#REF!</f>
        <v>#REF!</v>
      </c>
      <c r="Q67" t="e">
        <f>#REF!</f>
        <v>#REF!</v>
      </c>
      <c r="R67" t="e">
        <f>ROUND(ROUND(Q67*#REF!, 6)*1, 2)</f>
        <v>#REF!</v>
      </c>
      <c r="S67" t="e">
        <f>#REF!</f>
        <v>#REF!</v>
      </c>
      <c r="T67" t="e">
        <f>ROUND(ROUND(Q67*#REF!, 6)*#REF!, 2)</f>
        <v>#REF!</v>
      </c>
      <c r="U67" t="e">
        <f>#REF!</f>
        <v>#REF!</v>
      </c>
      <c r="V67">
        <v>965694409</v>
      </c>
      <c r="W67">
        <v>-195643658</v>
      </c>
      <c r="X67">
        <v>3</v>
      </c>
    </row>
    <row r="68" spans="1:24" x14ac:dyDescent="0.25">
      <c r="A68">
        <v>20</v>
      </c>
      <c r="B68">
        <v>98</v>
      </c>
      <c r="C68">
        <v>3</v>
      </c>
      <c r="D68">
        <v>0</v>
      </c>
      <c r="E68" t="e">
        <f>#REF!</f>
        <v>#REF!</v>
      </c>
      <c r="F68" t="e">
        <f>#REF!</f>
        <v>#REF!</v>
      </c>
      <c r="G68" t="e">
        <f>#REF!</f>
        <v>#REF!</v>
      </c>
      <c r="H68" t="e">
        <f>#REF!</f>
        <v>#REF!</v>
      </c>
      <c r="I68" t="e">
        <f>#REF!*#REF!</f>
        <v>#REF!</v>
      </c>
      <c r="J68" t="e">
        <f>#REF!</f>
        <v>#REF!</v>
      </c>
      <c r="K68" t="e">
        <f>#REF!</f>
        <v>#REF!</v>
      </c>
      <c r="L68" t="e">
        <f>#REF!</f>
        <v>#REF!</v>
      </c>
      <c r="M68" t="e">
        <f>ROUND(ROUND(L68*#REF!, 6)*1, 2)</f>
        <v>#REF!</v>
      </c>
      <c r="N68" t="e">
        <f>#REF!</f>
        <v>#REF!</v>
      </c>
      <c r="O68" t="e">
        <f>ROUND(ROUND(L68*#REF!, 6)*#REF!, 2)</f>
        <v>#REF!</v>
      </c>
      <c r="P68" t="e">
        <f>#REF!</f>
        <v>#REF!</v>
      </c>
      <c r="Q68" t="e">
        <f>#REF!</f>
        <v>#REF!</v>
      </c>
      <c r="R68" t="e">
        <f>ROUND(ROUND(Q68*#REF!, 6)*1, 2)</f>
        <v>#REF!</v>
      </c>
      <c r="S68" t="e">
        <f>#REF!</f>
        <v>#REF!</v>
      </c>
      <c r="T68" t="e">
        <f>ROUND(ROUND(Q68*#REF!, 6)*#REF!, 2)</f>
        <v>#REF!</v>
      </c>
      <c r="U68" t="e">
        <f>#REF!</f>
        <v>#REF!</v>
      </c>
      <c r="V68">
        <v>927311688</v>
      </c>
      <c r="W68">
        <v>-280096607</v>
      </c>
      <c r="X68">
        <v>3</v>
      </c>
    </row>
    <row r="69" spans="1:24" x14ac:dyDescent="0.25">
      <c r="A69">
        <v>20</v>
      </c>
      <c r="B69">
        <v>97</v>
      </c>
      <c r="C69">
        <v>3</v>
      </c>
      <c r="D69">
        <v>0</v>
      </c>
      <c r="E69" t="e">
        <f>#REF!</f>
        <v>#REF!</v>
      </c>
      <c r="F69" t="e">
        <f>#REF!</f>
        <v>#REF!</v>
      </c>
      <c r="G69" t="e">
        <f>#REF!</f>
        <v>#REF!</v>
      </c>
      <c r="H69" t="e">
        <f>#REF!</f>
        <v>#REF!</v>
      </c>
      <c r="I69" t="e">
        <f>#REF!*#REF!</f>
        <v>#REF!</v>
      </c>
      <c r="J69" t="e">
        <f>#REF!</f>
        <v>#REF!</v>
      </c>
      <c r="K69" t="e">
        <f>#REF!</f>
        <v>#REF!</v>
      </c>
      <c r="L69" t="e">
        <f>#REF!</f>
        <v>#REF!</v>
      </c>
      <c r="M69" t="e">
        <f>ROUND(ROUND(L69*#REF!, 6)*1, 2)</f>
        <v>#REF!</v>
      </c>
      <c r="N69" t="e">
        <f>#REF!</f>
        <v>#REF!</v>
      </c>
      <c r="O69" t="e">
        <f>ROUND(ROUND(L69*#REF!, 6)*#REF!, 2)</f>
        <v>#REF!</v>
      </c>
      <c r="P69" t="e">
        <f>#REF!</f>
        <v>#REF!</v>
      </c>
      <c r="Q69" t="e">
        <f>#REF!</f>
        <v>#REF!</v>
      </c>
      <c r="R69" t="e">
        <f>ROUND(ROUND(Q69*#REF!, 6)*1, 2)</f>
        <v>#REF!</v>
      </c>
      <c r="S69" t="e">
        <f>#REF!</f>
        <v>#REF!</v>
      </c>
      <c r="T69" t="e">
        <f>ROUND(ROUND(Q69*#REF!, 6)*#REF!, 2)</f>
        <v>#REF!</v>
      </c>
      <c r="U69" t="e">
        <f>#REF!</f>
        <v>#REF!</v>
      </c>
      <c r="V69">
        <v>832422417</v>
      </c>
      <c r="W69">
        <v>318358864</v>
      </c>
      <c r="X69">
        <v>3</v>
      </c>
    </row>
    <row r="70" spans="1:24" x14ac:dyDescent="0.25">
      <c r="A70">
        <v>20</v>
      </c>
      <c r="B70">
        <v>96</v>
      </c>
      <c r="C70">
        <v>3</v>
      </c>
      <c r="D70">
        <v>0</v>
      </c>
      <c r="E70" t="e">
        <f>#REF!</f>
        <v>#REF!</v>
      </c>
      <c r="F70" t="e">
        <f>#REF!</f>
        <v>#REF!</v>
      </c>
      <c r="G70" t="e">
        <f>#REF!</f>
        <v>#REF!</v>
      </c>
      <c r="H70" t="e">
        <f>#REF!</f>
        <v>#REF!</v>
      </c>
      <c r="I70" t="e">
        <f>#REF!*#REF!</f>
        <v>#REF!</v>
      </c>
      <c r="J70" t="e">
        <f>#REF!</f>
        <v>#REF!</v>
      </c>
      <c r="K70" t="e">
        <f>#REF!</f>
        <v>#REF!</v>
      </c>
      <c r="L70" t="e">
        <f>#REF!</f>
        <v>#REF!</v>
      </c>
      <c r="M70" t="e">
        <f>ROUND(ROUND(L70*#REF!, 6)*1, 2)</f>
        <v>#REF!</v>
      </c>
      <c r="N70" t="e">
        <f>#REF!</f>
        <v>#REF!</v>
      </c>
      <c r="O70" t="e">
        <f>ROUND(ROUND(L70*#REF!, 6)*#REF!, 2)</f>
        <v>#REF!</v>
      </c>
      <c r="P70" t="e">
        <f>#REF!</f>
        <v>#REF!</v>
      </c>
      <c r="Q70" t="e">
        <f>#REF!</f>
        <v>#REF!</v>
      </c>
      <c r="R70" t="e">
        <f>ROUND(ROUND(Q70*#REF!, 6)*1, 2)</f>
        <v>#REF!</v>
      </c>
      <c r="S70" t="e">
        <f>#REF!</f>
        <v>#REF!</v>
      </c>
      <c r="T70" t="e">
        <f>ROUND(ROUND(Q70*#REF!, 6)*#REF!, 2)</f>
        <v>#REF!</v>
      </c>
      <c r="U70" t="e">
        <f>#REF!</f>
        <v>#REF!</v>
      </c>
      <c r="V70">
        <v>-208593046</v>
      </c>
      <c r="W70">
        <v>1734004333</v>
      </c>
      <c r="X70">
        <v>3</v>
      </c>
    </row>
    <row r="71" spans="1:24" x14ac:dyDescent="0.25">
      <c r="A71">
        <v>20</v>
      </c>
      <c r="B71">
        <v>102</v>
      </c>
      <c r="C71">
        <v>3</v>
      </c>
      <c r="D71">
        <v>0</v>
      </c>
      <c r="E71" t="e">
        <f>#REF!</f>
        <v>#REF!</v>
      </c>
      <c r="F71" t="e">
        <f>#REF!</f>
        <v>#REF!</v>
      </c>
      <c r="G71" t="e">
        <f>#REF!</f>
        <v>#REF!</v>
      </c>
      <c r="H71" t="e">
        <f>#REF!</f>
        <v>#REF!</v>
      </c>
      <c r="I71" t="e">
        <f>#REF!*#REF!</f>
        <v>#REF!</v>
      </c>
      <c r="J71" t="e">
        <f>#REF!</f>
        <v>#REF!</v>
      </c>
      <c r="K71" t="e">
        <f>#REF!</f>
        <v>#REF!</v>
      </c>
      <c r="L71" t="e">
        <f>#REF!</f>
        <v>#REF!</v>
      </c>
      <c r="M71" t="e">
        <f>ROUND(ROUND(L71*#REF!, 6)*1, 2)</f>
        <v>#REF!</v>
      </c>
      <c r="N71" t="e">
        <f>#REF!</f>
        <v>#REF!</v>
      </c>
      <c r="O71" t="e">
        <f>ROUND(ROUND(L71*#REF!, 6)*#REF!, 2)</f>
        <v>#REF!</v>
      </c>
      <c r="P71" t="e">
        <f>#REF!</f>
        <v>#REF!</v>
      </c>
      <c r="Q71" t="e">
        <f>#REF!</f>
        <v>#REF!</v>
      </c>
      <c r="R71" t="e">
        <f>ROUND(ROUND(Q71*#REF!, 6)*1, 2)</f>
        <v>#REF!</v>
      </c>
      <c r="S71" t="e">
        <f>#REF!</f>
        <v>#REF!</v>
      </c>
      <c r="T71" t="e">
        <f>ROUND(ROUND(Q71*#REF!, 6)*#REF!, 2)</f>
        <v>#REF!</v>
      </c>
      <c r="U71" t="e">
        <f>#REF!</f>
        <v>#REF!</v>
      </c>
      <c r="V71">
        <v>927311688</v>
      </c>
      <c r="W71">
        <v>-280096607</v>
      </c>
      <c r="X71">
        <v>3</v>
      </c>
    </row>
    <row r="72" spans="1:24" x14ac:dyDescent="0.25">
      <c r="A72">
        <v>20</v>
      </c>
      <c r="B72">
        <v>101</v>
      </c>
      <c r="C72">
        <v>3</v>
      </c>
      <c r="D72">
        <v>0</v>
      </c>
      <c r="E72" t="e">
        <f>#REF!</f>
        <v>#REF!</v>
      </c>
      <c r="F72" t="e">
        <f>#REF!</f>
        <v>#REF!</v>
      </c>
      <c r="G72" t="e">
        <f>#REF!</f>
        <v>#REF!</v>
      </c>
      <c r="H72" t="e">
        <f>#REF!</f>
        <v>#REF!</v>
      </c>
      <c r="I72" t="e">
        <f>#REF!*#REF!</f>
        <v>#REF!</v>
      </c>
      <c r="J72" t="e">
        <f>#REF!</f>
        <v>#REF!</v>
      </c>
      <c r="K72" t="e">
        <f>#REF!</f>
        <v>#REF!</v>
      </c>
      <c r="L72" t="e">
        <f>#REF!</f>
        <v>#REF!</v>
      </c>
      <c r="M72" t="e">
        <f>ROUND(ROUND(L72*#REF!, 6)*1, 2)</f>
        <v>#REF!</v>
      </c>
      <c r="N72" t="e">
        <f>#REF!</f>
        <v>#REF!</v>
      </c>
      <c r="O72" t="e">
        <f>ROUND(ROUND(L72*#REF!, 6)*#REF!, 2)</f>
        <v>#REF!</v>
      </c>
      <c r="P72" t="e">
        <f>#REF!</f>
        <v>#REF!</v>
      </c>
      <c r="Q72" t="e">
        <f>#REF!</f>
        <v>#REF!</v>
      </c>
      <c r="R72" t="e">
        <f>ROUND(ROUND(Q72*#REF!, 6)*1, 2)</f>
        <v>#REF!</v>
      </c>
      <c r="S72" t="e">
        <f>#REF!</f>
        <v>#REF!</v>
      </c>
      <c r="T72" t="e">
        <f>ROUND(ROUND(Q72*#REF!, 6)*#REF!, 2)</f>
        <v>#REF!</v>
      </c>
      <c r="U72" t="e">
        <f>#REF!</f>
        <v>#REF!</v>
      </c>
      <c r="V72">
        <v>832422417</v>
      </c>
      <c r="W72">
        <v>318358864</v>
      </c>
      <c r="X72">
        <v>3</v>
      </c>
    </row>
    <row r="73" spans="1:24" x14ac:dyDescent="0.25">
      <c r="A73">
        <v>20</v>
      </c>
      <c r="B73">
        <v>107</v>
      </c>
      <c r="C73">
        <v>3</v>
      </c>
      <c r="D73">
        <v>0</v>
      </c>
      <c r="E73" t="e">
        <f>#REF!</f>
        <v>#REF!</v>
      </c>
      <c r="F73" t="e">
        <f>#REF!</f>
        <v>#REF!</v>
      </c>
      <c r="G73" t="e">
        <f>#REF!</f>
        <v>#REF!</v>
      </c>
      <c r="H73" t="e">
        <f>#REF!</f>
        <v>#REF!</v>
      </c>
      <c r="I73" t="e">
        <f>#REF!*#REF!</f>
        <v>#REF!</v>
      </c>
      <c r="J73" t="e">
        <f>#REF!</f>
        <v>#REF!</v>
      </c>
      <c r="K73" t="e">
        <f>#REF!</f>
        <v>#REF!</v>
      </c>
      <c r="L73" t="e">
        <f>#REF!</f>
        <v>#REF!</v>
      </c>
      <c r="M73" t="e">
        <f>ROUND(ROUND(L73*#REF!, 6)*1, 2)</f>
        <v>#REF!</v>
      </c>
      <c r="N73" t="e">
        <f>#REF!</f>
        <v>#REF!</v>
      </c>
      <c r="O73" t="e">
        <f>ROUND(ROUND(L73*#REF!, 6)*#REF!, 2)</f>
        <v>#REF!</v>
      </c>
      <c r="P73" t="e">
        <f>#REF!</f>
        <v>#REF!</v>
      </c>
      <c r="Q73" t="e">
        <f>#REF!</f>
        <v>#REF!</v>
      </c>
      <c r="R73" t="e">
        <f>ROUND(ROUND(Q73*#REF!, 6)*1, 2)</f>
        <v>#REF!</v>
      </c>
      <c r="S73" t="e">
        <f>#REF!</f>
        <v>#REF!</v>
      </c>
      <c r="T73" t="e">
        <f>ROUND(ROUND(Q73*#REF!, 6)*#REF!, 2)</f>
        <v>#REF!</v>
      </c>
      <c r="U73" t="e">
        <f>#REF!</f>
        <v>#REF!</v>
      </c>
      <c r="V73">
        <v>965694409</v>
      </c>
      <c r="W73">
        <v>-195643658</v>
      </c>
      <c r="X73">
        <v>3</v>
      </c>
    </row>
    <row r="74" spans="1:24" x14ac:dyDescent="0.25">
      <c r="A74">
        <v>20</v>
      </c>
      <c r="B74">
        <v>106</v>
      </c>
      <c r="C74">
        <v>3</v>
      </c>
      <c r="D74">
        <v>0</v>
      </c>
      <c r="E74" t="e">
        <f>#REF!</f>
        <v>#REF!</v>
      </c>
      <c r="F74" t="e">
        <f>#REF!</f>
        <v>#REF!</v>
      </c>
      <c r="G74" t="e">
        <f>#REF!</f>
        <v>#REF!</v>
      </c>
      <c r="H74" t="e">
        <f>#REF!</f>
        <v>#REF!</v>
      </c>
      <c r="I74" t="e">
        <f>#REF!*#REF!</f>
        <v>#REF!</v>
      </c>
      <c r="J74" t="e">
        <f>#REF!</f>
        <v>#REF!</v>
      </c>
      <c r="K74" t="e">
        <f>#REF!</f>
        <v>#REF!</v>
      </c>
      <c r="L74" t="e">
        <f>#REF!</f>
        <v>#REF!</v>
      </c>
      <c r="M74" t="e">
        <f>ROUND(ROUND(L74*#REF!, 6)*1, 2)</f>
        <v>#REF!</v>
      </c>
      <c r="N74" t="e">
        <f>#REF!</f>
        <v>#REF!</v>
      </c>
      <c r="O74" t="e">
        <f>ROUND(ROUND(L74*#REF!, 6)*#REF!, 2)</f>
        <v>#REF!</v>
      </c>
      <c r="P74" t="e">
        <f>#REF!</f>
        <v>#REF!</v>
      </c>
      <c r="Q74" t="e">
        <f>#REF!</f>
        <v>#REF!</v>
      </c>
      <c r="R74" t="e">
        <f>ROUND(ROUND(Q74*#REF!, 6)*1, 2)</f>
        <v>#REF!</v>
      </c>
      <c r="S74" t="e">
        <f>#REF!</f>
        <v>#REF!</v>
      </c>
      <c r="T74" t="e">
        <f>ROUND(ROUND(Q74*#REF!, 6)*#REF!, 2)</f>
        <v>#REF!</v>
      </c>
      <c r="U74" t="e">
        <f>#REF!</f>
        <v>#REF!</v>
      </c>
      <c r="V74">
        <v>927311688</v>
      </c>
      <c r="W74">
        <v>-280096607</v>
      </c>
      <c r="X74">
        <v>3</v>
      </c>
    </row>
    <row r="75" spans="1:24" x14ac:dyDescent="0.25">
      <c r="A75">
        <v>20</v>
      </c>
      <c r="B75">
        <v>105</v>
      </c>
      <c r="C75">
        <v>3</v>
      </c>
      <c r="D75">
        <v>0</v>
      </c>
      <c r="E75" t="e">
        <f>#REF!</f>
        <v>#REF!</v>
      </c>
      <c r="F75" t="e">
        <f>#REF!</f>
        <v>#REF!</v>
      </c>
      <c r="G75" t="e">
        <f>#REF!</f>
        <v>#REF!</v>
      </c>
      <c r="H75" t="e">
        <f>#REF!</f>
        <v>#REF!</v>
      </c>
      <c r="I75" t="e">
        <f>#REF!*#REF!</f>
        <v>#REF!</v>
      </c>
      <c r="J75" t="e">
        <f>#REF!</f>
        <v>#REF!</v>
      </c>
      <c r="K75" t="e">
        <f>#REF!</f>
        <v>#REF!</v>
      </c>
      <c r="L75" t="e">
        <f>#REF!</f>
        <v>#REF!</v>
      </c>
      <c r="M75" t="e">
        <f>ROUND(ROUND(L75*#REF!, 6)*1, 2)</f>
        <v>#REF!</v>
      </c>
      <c r="N75" t="e">
        <f>#REF!</f>
        <v>#REF!</v>
      </c>
      <c r="O75" t="e">
        <f>ROUND(ROUND(L75*#REF!, 6)*#REF!, 2)</f>
        <v>#REF!</v>
      </c>
      <c r="P75" t="e">
        <f>#REF!</f>
        <v>#REF!</v>
      </c>
      <c r="Q75" t="e">
        <f>#REF!</f>
        <v>#REF!</v>
      </c>
      <c r="R75" t="e">
        <f>ROUND(ROUND(Q75*#REF!, 6)*1, 2)</f>
        <v>#REF!</v>
      </c>
      <c r="S75" t="e">
        <f>#REF!</f>
        <v>#REF!</v>
      </c>
      <c r="T75" t="e">
        <f>ROUND(ROUND(Q75*#REF!, 6)*#REF!, 2)</f>
        <v>#REF!</v>
      </c>
      <c r="U75" t="e">
        <f>#REF!</f>
        <v>#REF!</v>
      </c>
      <c r="V75">
        <v>832422417</v>
      </c>
      <c r="W75">
        <v>318358864</v>
      </c>
      <c r="X75">
        <v>3</v>
      </c>
    </row>
    <row r="76" spans="1:24" x14ac:dyDescent="0.25">
      <c r="A76">
        <v>20</v>
      </c>
      <c r="B76">
        <v>104</v>
      </c>
      <c r="C76">
        <v>3</v>
      </c>
      <c r="D76">
        <v>0</v>
      </c>
      <c r="E76" t="e">
        <f>#REF!</f>
        <v>#REF!</v>
      </c>
      <c r="F76" t="e">
        <f>#REF!</f>
        <v>#REF!</v>
      </c>
      <c r="G76" t="e">
        <f>#REF!</f>
        <v>#REF!</v>
      </c>
      <c r="H76" t="e">
        <f>#REF!</f>
        <v>#REF!</v>
      </c>
      <c r="I76" t="e">
        <f>#REF!*#REF!</f>
        <v>#REF!</v>
      </c>
      <c r="J76" t="e">
        <f>#REF!</f>
        <v>#REF!</v>
      </c>
      <c r="K76" t="e">
        <f>#REF!</f>
        <v>#REF!</v>
      </c>
      <c r="L76" t="e">
        <f>#REF!</f>
        <v>#REF!</v>
      </c>
      <c r="M76" t="e">
        <f>ROUND(ROUND(L76*#REF!, 6)*1, 2)</f>
        <v>#REF!</v>
      </c>
      <c r="N76" t="e">
        <f>#REF!</f>
        <v>#REF!</v>
      </c>
      <c r="O76" t="e">
        <f>ROUND(ROUND(L76*#REF!, 6)*#REF!, 2)</f>
        <v>#REF!</v>
      </c>
      <c r="P76" t="e">
        <f>#REF!</f>
        <v>#REF!</v>
      </c>
      <c r="Q76" t="e">
        <f>#REF!</f>
        <v>#REF!</v>
      </c>
      <c r="R76" t="e">
        <f>ROUND(ROUND(Q76*#REF!, 6)*1, 2)</f>
        <v>#REF!</v>
      </c>
      <c r="S76" t="e">
        <f>#REF!</f>
        <v>#REF!</v>
      </c>
      <c r="T76" t="e">
        <f>ROUND(ROUND(Q76*#REF!, 6)*#REF!, 2)</f>
        <v>#REF!</v>
      </c>
      <c r="U76" t="e">
        <f>#REF!</f>
        <v>#REF!</v>
      </c>
      <c r="V76">
        <v>-208593046</v>
      </c>
      <c r="W76">
        <v>1734004333</v>
      </c>
      <c r="X76">
        <v>3</v>
      </c>
    </row>
    <row r="77" spans="1:24" x14ac:dyDescent="0.25">
      <c r="A77">
        <v>20</v>
      </c>
      <c r="B77">
        <v>110</v>
      </c>
      <c r="C77">
        <v>3</v>
      </c>
      <c r="D77">
        <v>0</v>
      </c>
      <c r="E77" t="e">
        <f>#REF!</f>
        <v>#REF!</v>
      </c>
      <c r="F77" t="e">
        <f>#REF!</f>
        <v>#REF!</v>
      </c>
      <c r="G77" t="e">
        <f>#REF!</f>
        <v>#REF!</v>
      </c>
      <c r="H77" t="e">
        <f>#REF!</f>
        <v>#REF!</v>
      </c>
      <c r="I77" t="e">
        <f>#REF!*#REF!</f>
        <v>#REF!</v>
      </c>
      <c r="J77" t="e">
        <f>#REF!</f>
        <v>#REF!</v>
      </c>
      <c r="K77" t="e">
        <f>#REF!</f>
        <v>#REF!</v>
      </c>
      <c r="L77" t="e">
        <f>#REF!</f>
        <v>#REF!</v>
      </c>
      <c r="M77" t="e">
        <f>ROUND(ROUND(L77*#REF!, 6)*1, 2)</f>
        <v>#REF!</v>
      </c>
      <c r="N77" t="e">
        <f>#REF!</f>
        <v>#REF!</v>
      </c>
      <c r="O77" t="e">
        <f>ROUND(ROUND(L77*#REF!, 6)*#REF!, 2)</f>
        <v>#REF!</v>
      </c>
      <c r="P77" t="e">
        <f>#REF!</f>
        <v>#REF!</v>
      </c>
      <c r="Q77" t="e">
        <f>#REF!</f>
        <v>#REF!</v>
      </c>
      <c r="R77" t="e">
        <f>ROUND(ROUND(Q77*#REF!, 6)*1, 2)</f>
        <v>#REF!</v>
      </c>
      <c r="S77" t="e">
        <f>#REF!</f>
        <v>#REF!</v>
      </c>
      <c r="T77" t="e">
        <f>ROUND(ROUND(Q77*#REF!, 6)*#REF!, 2)</f>
        <v>#REF!</v>
      </c>
      <c r="U77" t="e">
        <f>#REF!</f>
        <v>#REF!</v>
      </c>
      <c r="V77">
        <v>927311688</v>
      </c>
      <c r="W77">
        <v>-280096607</v>
      </c>
      <c r="X77">
        <v>3</v>
      </c>
    </row>
    <row r="78" spans="1:24" x14ac:dyDescent="0.25">
      <c r="A78">
        <v>20</v>
      </c>
      <c r="B78">
        <v>109</v>
      </c>
      <c r="C78">
        <v>3</v>
      </c>
      <c r="D78">
        <v>0</v>
      </c>
      <c r="E78" t="e">
        <f>#REF!</f>
        <v>#REF!</v>
      </c>
      <c r="F78" t="e">
        <f>#REF!</f>
        <v>#REF!</v>
      </c>
      <c r="G78" t="e">
        <f>#REF!</f>
        <v>#REF!</v>
      </c>
      <c r="H78" t="e">
        <f>#REF!</f>
        <v>#REF!</v>
      </c>
      <c r="I78" t="e">
        <f>#REF!*#REF!</f>
        <v>#REF!</v>
      </c>
      <c r="J78" t="e">
        <f>#REF!</f>
        <v>#REF!</v>
      </c>
      <c r="K78" t="e">
        <f>#REF!</f>
        <v>#REF!</v>
      </c>
      <c r="L78" t="e">
        <f>#REF!</f>
        <v>#REF!</v>
      </c>
      <c r="M78" t="e">
        <f>ROUND(ROUND(L78*#REF!, 6)*1, 2)</f>
        <v>#REF!</v>
      </c>
      <c r="N78" t="e">
        <f>#REF!</f>
        <v>#REF!</v>
      </c>
      <c r="O78" t="e">
        <f>ROUND(ROUND(L78*#REF!, 6)*#REF!, 2)</f>
        <v>#REF!</v>
      </c>
      <c r="P78" t="e">
        <f>#REF!</f>
        <v>#REF!</v>
      </c>
      <c r="Q78" t="e">
        <f>#REF!</f>
        <v>#REF!</v>
      </c>
      <c r="R78" t="e">
        <f>ROUND(ROUND(Q78*#REF!, 6)*1, 2)</f>
        <v>#REF!</v>
      </c>
      <c r="S78" t="e">
        <f>#REF!</f>
        <v>#REF!</v>
      </c>
      <c r="T78" t="e">
        <f>ROUND(ROUND(Q78*#REF!, 6)*#REF!, 2)</f>
        <v>#REF!</v>
      </c>
      <c r="U78" t="e">
        <f>#REF!</f>
        <v>#REF!</v>
      </c>
      <c r="V78">
        <v>832422417</v>
      </c>
      <c r="W78">
        <v>318358864</v>
      </c>
      <c r="X78">
        <v>3</v>
      </c>
    </row>
    <row r="79" spans="1:24" x14ac:dyDescent="0.25">
      <c r="A79">
        <v>20</v>
      </c>
      <c r="B79">
        <v>113</v>
      </c>
      <c r="C79">
        <v>3</v>
      </c>
      <c r="D79">
        <v>0</v>
      </c>
      <c r="E79" t="e">
        <f>#REF!</f>
        <v>#REF!</v>
      </c>
      <c r="F79" t="e">
        <f>#REF!</f>
        <v>#REF!</v>
      </c>
      <c r="G79" t="e">
        <f>#REF!</f>
        <v>#REF!</v>
      </c>
      <c r="H79" t="e">
        <f>#REF!</f>
        <v>#REF!</v>
      </c>
      <c r="I79" t="e">
        <f>#REF!*#REF!</f>
        <v>#REF!</v>
      </c>
      <c r="J79" t="e">
        <f>#REF!</f>
        <v>#REF!</v>
      </c>
      <c r="K79" t="e">
        <f>#REF!</f>
        <v>#REF!</v>
      </c>
      <c r="L79" t="e">
        <f>#REF!</f>
        <v>#REF!</v>
      </c>
      <c r="M79" t="e">
        <f>ROUND(ROUND(L79*#REF!, 6)*1, 2)</f>
        <v>#REF!</v>
      </c>
      <c r="N79" t="e">
        <f>#REF!</f>
        <v>#REF!</v>
      </c>
      <c r="O79" t="e">
        <f>ROUND(ROUND(L79*#REF!, 6)*#REF!, 2)</f>
        <v>#REF!</v>
      </c>
      <c r="P79" t="e">
        <f>#REF!</f>
        <v>#REF!</v>
      </c>
      <c r="Q79" t="e">
        <f>#REF!</f>
        <v>#REF!</v>
      </c>
      <c r="R79" t="e">
        <f>ROUND(ROUND(Q79*#REF!, 6)*1, 2)</f>
        <v>#REF!</v>
      </c>
      <c r="S79" t="e">
        <f>#REF!</f>
        <v>#REF!</v>
      </c>
      <c r="T79" t="e">
        <f>ROUND(ROUND(Q79*#REF!, 6)*#REF!, 2)</f>
        <v>#REF!</v>
      </c>
      <c r="U79" t="e">
        <f>#REF!</f>
        <v>#REF!</v>
      </c>
      <c r="V79">
        <v>832422417</v>
      </c>
      <c r="W79">
        <v>318358864</v>
      </c>
      <c r="X79">
        <v>3</v>
      </c>
    </row>
    <row r="80" spans="1:24" x14ac:dyDescent="0.25">
      <c r="A80">
        <v>20</v>
      </c>
      <c r="B80">
        <v>112</v>
      </c>
      <c r="C80">
        <v>3</v>
      </c>
      <c r="D80">
        <v>0</v>
      </c>
      <c r="E80" t="e">
        <f>#REF!</f>
        <v>#REF!</v>
      </c>
      <c r="F80" t="e">
        <f>#REF!</f>
        <v>#REF!</v>
      </c>
      <c r="G80" t="e">
        <f>#REF!</f>
        <v>#REF!</v>
      </c>
      <c r="H80" t="e">
        <f>#REF!</f>
        <v>#REF!</v>
      </c>
      <c r="I80" t="e">
        <f>#REF!*#REF!</f>
        <v>#REF!</v>
      </c>
      <c r="J80" t="e">
        <f>#REF!</f>
        <v>#REF!</v>
      </c>
      <c r="K80" t="e">
        <f>#REF!</f>
        <v>#REF!</v>
      </c>
      <c r="L80" t="e">
        <f>#REF!</f>
        <v>#REF!</v>
      </c>
      <c r="M80" t="e">
        <f>ROUND(ROUND(L80*#REF!, 6)*1, 2)</f>
        <v>#REF!</v>
      </c>
      <c r="N80" t="e">
        <f>#REF!</f>
        <v>#REF!</v>
      </c>
      <c r="O80" t="e">
        <f>ROUND(ROUND(L80*#REF!, 6)*#REF!, 2)</f>
        <v>#REF!</v>
      </c>
      <c r="P80" t="e">
        <f>#REF!</f>
        <v>#REF!</v>
      </c>
      <c r="Q80" t="e">
        <f>#REF!</f>
        <v>#REF!</v>
      </c>
      <c r="R80" t="e">
        <f>ROUND(ROUND(Q80*#REF!, 6)*1, 2)</f>
        <v>#REF!</v>
      </c>
      <c r="S80" t="e">
        <f>#REF!</f>
        <v>#REF!</v>
      </c>
      <c r="T80" t="e">
        <f>ROUND(ROUND(Q80*#REF!, 6)*#REF!, 2)</f>
        <v>#REF!</v>
      </c>
      <c r="U80" t="e">
        <f>#REF!</f>
        <v>#REF!</v>
      </c>
      <c r="V80">
        <v>-208593046</v>
      </c>
      <c r="W80">
        <v>1734004333</v>
      </c>
      <c r="X80">
        <v>3</v>
      </c>
    </row>
    <row r="81" spans="1:24" x14ac:dyDescent="0.25">
      <c r="A81">
        <v>20</v>
      </c>
      <c r="B81">
        <v>119</v>
      </c>
      <c r="C81">
        <v>3</v>
      </c>
      <c r="D81">
        <v>0</v>
      </c>
      <c r="E81" t="e">
        <f>#REF!</f>
        <v>#REF!</v>
      </c>
      <c r="F81" t="e">
        <f>#REF!</f>
        <v>#REF!</v>
      </c>
      <c r="G81" t="e">
        <f>#REF!</f>
        <v>#REF!</v>
      </c>
      <c r="H81" t="e">
        <f>#REF!</f>
        <v>#REF!</v>
      </c>
      <c r="I81" t="e">
        <f>#REF!*#REF!</f>
        <v>#REF!</v>
      </c>
      <c r="J81" t="e">
        <f>#REF!</f>
        <v>#REF!</v>
      </c>
      <c r="K81" t="e">
        <f>#REF!</f>
        <v>#REF!</v>
      </c>
      <c r="L81" t="e">
        <f>#REF!</f>
        <v>#REF!</v>
      </c>
      <c r="M81" t="e">
        <f>ROUND(ROUND(L81*#REF!, 6)*1, 2)</f>
        <v>#REF!</v>
      </c>
      <c r="N81" t="e">
        <f>#REF!</f>
        <v>#REF!</v>
      </c>
      <c r="O81" t="e">
        <f>ROUND(ROUND(L81*#REF!, 6)*#REF!, 2)</f>
        <v>#REF!</v>
      </c>
      <c r="P81" t="e">
        <f>#REF!</f>
        <v>#REF!</v>
      </c>
      <c r="Q81" t="e">
        <f>#REF!</f>
        <v>#REF!</v>
      </c>
      <c r="R81" t="e">
        <f>ROUND(ROUND(Q81*#REF!, 6)*1, 2)</f>
        <v>#REF!</v>
      </c>
      <c r="S81" t="e">
        <f>#REF!</f>
        <v>#REF!</v>
      </c>
      <c r="T81" t="e">
        <f>ROUND(ROUND(Q81*#REF!, 6)*#REF!, 2)</f>
        <v>#REF!</v>
      </c>
      <c r="U81" t="e">
        <f>#REF!</f>
        <v>#REF!</v>
      </c>
      <c r="V81">
        <v>832422417</v>
      </c>
      <c r="W81">
        <v>318358864</v>
      </c>
      <c r="X81">
        <v>3</v>
      </c>
    </row>
    <row r="82" spans="1:24" x14ac:dyDescent="0.25">
      <c r="A82">
        <v>20</v>
      </c>
      <c r="B82">
        <v>118</v>
      </c>
      <c r="C82">
        <v>3</v>
      </c>
      <c r="D82">
        <v>0</v>
      </c>
      <c r="E82" t="e">
        <f>#REF!</f>
        <v>#REF!</v>
      </c>
      <c r="F82" t="e">
        <f>#REF!</f>
        <v>#REF!</v>
      </c>
      <c r="G82" t="e">
        <f>#REF!</f>
        <v>#REF!</v>
      </c>
      <c r="H82" t="e">
        <f>#REF!</f>
        <v>#REF!</v>
      </c>
      <c r="I82" t="e">
        <f>#REF!*#REF!</f>
        <v>#REF!</v>
      </c>
      <c r="J82" t="e">
        <f>#REF!</f>
        <v>#REF!</v>
      </c>
      <c r="K82" t="e">
        <f>#REF!</f>
        <v>#REF!</v>
      </c>
      <c r="L82" t="e">
        <f>#REF!</f>
        <v>#REF!</v>
      </c>
      <c r="M82" t="e">
        <f>ROUND(ROUND(L82*#REF!, 6)*1, 2)</f>
        <v>#REF!</v>
      </c>
      <c r="N82" t="e">
        <f>#REF!</f>
        <v>#REF!</v>
      </c>
      <c r="O82" t="e">
        <f>ROUND(ROUND(L82*#REF!, 6)*#REF!, 2)</f>
        <v>#REF!</v>
      </c>
      <c r="P82" t="e">
        <f>#REF!</f>
        <v>#REF!</v>
      </c>
      <c r="Q82" t="e">
        <f>#REF!</f>
        <v>#REF!</v>
      </c>
      <c r="R82" t="e">
        <f>ROUND(ROUND(Q82*#REF!, 6)*1, 2)</f>
        <v>#REF!</v>
      </c>
      <c r="S82" t="e">
        <f>#REF!</f>
        <v>#REF!</v>
      </c>
      <c r="T82" t="e">
        <f>ROUND(ROUND(Q82*#REF!, 6)*#REF!, 2)</f>
        <v>#REF!</v>
      </c>
      <c r="U82" t="e">
        <f>#REF!</f>
        <v>#REF!</v>
      </c>
      <c r="V82">
        <v>-208593046</v>
      </c>
      <c r="W82">
        <v>1734004333</v>
      </c>
      <c r="X82">
        <v>3</v>
      </c>
    </row>
    <row r="83" spans="1:24" x14ac:dyDescent="0.25">
      <c r="A83" t="e">
        <f>#REF!</f>
        <v>#REF!</v>
      </c>
      <c r="B83">
        <v>217</v>
      </c>
      <c r="G83" t="e">
        <f>#REF!</f>
        <v>#REF!</v>
      </c>
    </row>
    <row r="84" spans="1:24" x14ac:dyDescent="0.25">
      <c r="A84">
        <v>20</v>
      </c>
      <c r="B84">
        <v>128</v>
      </c>
      <c r="C84">
        <v>3</v>
      </c>
      <c r="D84">
        <v>0</v>
      </c>
      <c r="E84" t="e">
        <f>#REF!</f>
        <v>#REF!</v>
      </c>
      <c r="F84" t="e">
        <f>#REF!</f>
        <v>#REF!</v>
      </c>
      <c r="G84" t="e">
        <f>#REF!</f>
        <v>#REF!</v>
      </c>
      <c r="H84" t="e">
        <f>#REF!</f>
        <v>#REF!</v>
      </c>
      <c r="I84" t="e">
        <f>#REF!*#REF!</f>
        <v>#REF!</v>
      </c>
      <c r="J84" t="e">
        <f>#REF!</f>
        <v>#REF!</v>
      </c>
      <c r="K84" t="e">
        <f>#REF!</f>
        <v>#REF!</v>
      </c>
      <c r="L84" t="e">
        <f>#REF!</f>
        <v>#REF!</v>
      </c>
      <c r="M84" t="e">
        <f>ROUND(ROUND(L84*#REF!, 6)*1, 2)</f>
        <v>#REF!</v>
      </c>
      <c r="N84" t="e">
        <f>#REF!</f>
        <v>#REF!</v>
      </c>
      <c r="O84" t="e">
        <f>ROUND(ROUND(L84*#REF!, 6)*#REF!, 2)</f>
        <v>#REF!</v>
      </c>
      <c r="P84" t="e">
        <f>#REF!</f>
        <v>#REF!</v>
      </c>
      <c r="Q84" t="e">
        <f>#REF!</f>
        <v>#REF!</v>
      </c>
      <c r="R84" t="e">
        <f>ROUND(ROUND(Q84*#REF!, 6)*1, 2)</f>
        <v>#REF!</v>
      </c>
      <c r="S84" t="e">
        <f>#REF!</f>
        <v>#REF!</v>
      </c>
      <c r="T84" t="e">
        <f>ROUND(ROUND(Q84*#REF!, 6)*#REF!, 2)</f>
        <v>#REF!</v>
      </c>
      <c r="U84" t="e">
        <f>#REF!</f>
        <v>#REF!</v>
      </c>
      <c r="V84">
        <v>-1038777990</v>
      </c>
      <c r="W84">
        <v>344984977</v>
      </c>
      <c r="X84">
        <v>3</v>
      </c>
    </row>
    <row r="85" spans="1:24" x14ac:dyDescent="0.25">
      <c r="A85">
        <v>20</v>
      </c>
      <c r="B85">
        <v>127</v>
      </c>
      <c r="C85">
        <v>3</v>
      </c>
      <c r="D85">
        <v>0</v>
      </c>
      <c r="E85" t="e">
        <f>#REF!</f>
        <v>#REF!</v>
      </c>
      <c r="F85" t="e">
        <f>#REF!</f>
        <v>#REF!</v>
      </c>
      <c r="G85" t="e">
        <f>#REF!</f>
        <v>#REF!</v>
      </c>
      <c r="H85" t="e">
        <f>#REF!</f>
        <v>#REF!</v>
      </c>
      <c r="I85" t="e">
        <f>#REF!*#REF!</f>
        <v>#REF!</v>
      </c>
      <c r="J85" t="e">
        <f>#REF!</f>
        <v>#REF!</v>
      </c>
      <c r="K85" t="e">
        <f>#REF!</f>
        <v>#REF!</v>
      </c>
      <c r="L85" t="e">
        <f>#REF!</f>
        <v>#REF!</v>
      </c>
      <c r="M85" t="e">
        <f>ROUND(ROUND(L85*#REF!, 6)*1, 2)</f>
        <v>#REF!</v>
      </c>
      <c r="N85" t="e">
        <f>#REF!</f>
        <v>#REF!</v>
      </c>
      <c r="O85" t="e">
        <f>ROUND(ROUND(L85*#REF!, 6)*#REF!, 2)</f>
        <v>#REF!</v>
      </c>
      <c r="P85" t="e">
        <f>#REF!</f>
        <v>#REF!</v>
      </c>
      <c r="Q85" t="e">
        <f>#REF!</f>
        <v>#REF!</v>
      </c>
      <c r="R85" t="e">
        <f>ROUND(ROUND(Q85*#REF!, 6)*1, 2)</f>
        <v>#REF!</v>
      </c>
      <c r="S85" t="e">
        <f>#REF!</f>
        <v>#REF!</v>
      </c>
      <c r="T85" t="e">
        <f>ROUND(ROUND(Q85*#REF!, 6)*#REF!, 2)</f>
        <v>#REF!</v>
      </c>
      <c r="U85" t="e">
        <f>#REF!</f>
        <v>#REF!</v>
      </c>
      <c r="V85">
        <v>-2055114075</v>
      </c>
      <c r="W85">
        <v>1713591798</v>
      </c>
      <c r="X85">
        <v>3</v>
      </c>
    </row>
    <row r="86" spans="1:24" x14ac:dyDescent="0.25">
      <c r="A86">
        <v>20</v>
      </c>
      <c r="B86">
        <v>126</v>
      </c>
      <c r="C86">
        <v>3</v>
      </c>
      <c r="D86">
        <v>0</v>
      </c>
      <c r="E86" t="e">
        <f>#REF!</f>
        <v>#REF!</v>
      </c>
      <c r="F86" t="e">
        <f>#REF!</f>
        <v>#REF!</v>
      </c>
      <c r="G86" t="e">
        <f>#REF!</f>
        <v>#REF!</v>
      </c>
      <c r="H86" t="e">
        <f>#REF!</f>
        <v>#REF!</v>
      </c>
      <c r="I86" t="e">
        <f>#REF!*#REF!</f>
        <v>#REF!</v>
      </c>
      <c r="J86" t="e">
        <f>#REF!</f>
        <v>#REF!</v>
      </c>
      <c r="K86" t="e">
        <f>#REF!</f>
        <v>#REF!</v>
      </c>
      <c r="L86" t="e">
        <f>#REF!</f>
        <v>#REF!</v>
      </c>
      <c r="M86" t="e">
        <f>ROUND(ROUND(L86*#REF!, 6)*1, 2)</f>
        <v>#REF!</v>
      </c>
      <c r="N86" t="e">
        <f>#REF!</f>
        <v>#REF!</v>
      </c>
      <c r="O86" t="e">
        <f>ROUND(ROUND(L86*#REF!, 6)*#REF!, 2)</f>
        <v>#REF!</v>
      </c>
      <c r="P86" t="e">
        <f>#REF!</f>
        <v>#REF!</v>
      </c>
      <c r="Q86" t="e">
        <f>#REF!</f>
        <v>#REF!</v>
      </c>
      <c r="R86" t="e">
        <f>ROUND(ROUND(Q86*#REF!, 6)*1, 2)</f>
        <v>#REF!</v>
      </c>
      <c r="S86" t="e">
        <f>#REF!</f>
        <v>#REF!</v>
      </c>
      <c r="T86" t="e">
        <f>ROUND(ROUND(Q86*#REF!, 6)*#REF!, 2)</f>
        <v>#REF!</v>
      </c>
      <c r="U86" t="e">
        <f>#REF!</f>
        <v>#REF!</v>
      </c>
      <c r="V86">
        <v>-1112285393</v>
      </c>
      <c r="W86">
        <v>-862843711</v>
      </c>
      <c r="X86">
        <v>3</v>
      </c>
    </row>
    <row r="87" spans="1:24" x14ac:dyDescent="0.25">
      <c r="A87">
        <v>20</v>
      </c>
      <c r="B87">
        <v>125</v>
      </c>
      <c r="C87">
        <v>3</v>
      </c>
      <c r="D87">
        <v>0</v>
      </c>
      <c r="E87" t="e">
        <f>#REF!</f>
        <v>#REF!</v>
      </c>
      <c r="F87" t="e">
        <f>#REF!</f>
        <v>#REF!</v>
      </c>
      <c r="G87" t="e">
        <f>#REF!</f>
        <v>#REF!</v>
      </c>
      <c r="H87" t="e">
        <f>#REF!</f>
        <v>#REF!</v>
      </c>
      <c r="I87" t="e">
        <f>#REF!*#REF!</f>
        <v>#REF!</v>
      </c>
      <c r="J87" t="e">
        <f>#REF!</f>
        <v>#REF!</v>
      </c>
      <c r="K87" t="e">
        <f>#REF!</f>
        <v>#REF!</v>
      </c>
      <c r="L87" t="e">
        <f>#REF!</f>
        <v>#REF!</v>
      </c>
      <c r="M87" t="e">
        <f>ROUND(ROUND(L87*#REF!, 6)*1, 2)</f>
        <v>#REF!</v>
      </c>
      <c r="N87" t="e">
        <f>#REF!</f>
        <v>#REF!</v>
      </c>
      <c r="O87" t="e">
        <f>ROUND(ROUND(L87*#REF!, 6)*#REF!, 2)</f>
        <v>#REF!</v>
      </c>
      <c r="P87" t="e">
        <f>#REF!</f>
        <v>#REF!</v>
      </c>
      <c r="Q87" t="e">
        <f>#REF!</f>
        <v>#REF!</v>
      </c>
      <c r="R87" t="e">
        <f>ROUND(ROUND(Q87*#REF!, 6)*1, 2)</f>
        <v>#REF!</v>
      </c>
      <c r="S87" t="e">
        <f>#REF!</f>
        <v>#REF!</v>
      </c>
      <c r="T87" t="e">
        <f>ROUND(ROUND(Q87*#REF!, 6)*#REF!, 2)</f>
        <v>#REF!</v>
      </c>
      <c r="U87" t="e">
        <f>#REF!</f>
        <v>#REF!</v>
      </c>
      <c r="V87">
        <v>832422417</v>
      </c>
      <c r="W87">
        <v>318358864</v>
      </c>
      <c r="X87">
        <v>3</v>
      </c>
    </row>
    <row r="88" spans="1:24" x14ac:dyDescent="0.25">
      <c r="A88">
        <v>20</v>
      </c>
      <c r="B88">
        <v>124</v>
      </c>
      <c r="C88">
        <v>2</v>
      </c>
      <c r="D88">
        <v>0</v>
      </c>
      <c r="E88" t="e">
        <f>#REF!</f>
        <v>#REF!</v>
      </c>
      <c r="F88" t="e">
        <f>#REF!</f>
        <v>#REF!</v>
      </c>
      <c r="G88" t="e">
        <f>#REF!</f>
        <v>#REF!</v>
      </c>
      <c r="H88" t="e">
        <f>#REF!</f>
        <v>#REF!</v>
      </c>
      <c r="I88" t="e">
        <f>#REF!*#REF!</f>
        <v>#REF!</v>
      </c>
      <c r="J88" t="e">
        <f>#REF!</f>
        <v>#REF!</v>
      </c>
      <c r="K88" t="e">
        <f>#REF!</f>
        <v>#REF!</v>
      </c>
      <c r="L88" t="e">
        <f>#REF!</f>
        <v>#REF!</v>
      </c>
      <c r="M88" t="e">
        <f>ROUND(ROUND(L88*#REF!, 6)*1, 2)</f>
        <v>#REF!</v>
      </c>
      <c r="N88" t="e">
        <f>#REF!</f>
        <v>#REF!</v>
      </c>
      <c r="O88" t="e">
        <f>ROUND(ROUND(L88*#REF!, 6)*#REF!, 2)</f>
        <v>#REF!</v>
      </c>
      <c r="P88" t="e">
        <f>#REF!</f>
        <v>#REF!</v>
      </c>
      <c r="Q88" t="e">
        <f>#REF!</f>
        <v>#REF!</v>
      </c>
      <c r="R88" t="e">
        <f>ROUND(ROUND(Q88*#REF!, 6)*1, 2)</f>
        <v>#REF!</v>
      </c>
      <c r="S88" t="e">
        <f>#REF!</f>
        <v>#REF!</v>
      </c>
      <c r="T88" t="e">
        <f>ROUND(ROUND(Q88*#REF!, 6)*#REF!, 2)</f>
        <v>#REF!</v>
      </c>
      <c r="U88" t="e">
        <f>#REF!</f>
        <v>#REF!</v>
      </c>
      <c r="V88">
        <v>-606456291</v>
      </c>
      <c r="W88">
        <v>-678636689</v>
      </c>
      <c r="X88">
        <v>2</v>
      </c>
    </row>
    <row r="89" spans="1:24" x14ac:dyDescent="0.25">
      <c r="A89">
        <v>20</v>
      </c>
      <c r="B89">
        <v>132</v>
      </c>
      <c r="C89">
        <v>3</v>
      </c>
      <c r="D89">
        <v>0</v>
      </c>
      <c r="E89" t="e">
        <f>#REF!</f>
        <v>#REF!</v>
      </c>
      <c r="F89" t="e">
        <f>#REF!</f>
        <v>#REF!</v>
      </c>
      <c r="G89" t="e">
        <f>#REF!</f>
        <v>#REF!</v>
      </c>
      <c r="H89" t="e">
        <f>#REF!</f>
        <v>#REF!</v>
      </c>
      <c r="I89" t="e">
        <f>#REF!*#REF!</f>
        <v>#REF!</v>
      </c>
      <c r="J89" t="e">
        <f>#REF!</f>
        <v>#REF!</v>
      </c>
      <c r="K89" t="e">
        <f>#REF!</f>
        <v>#REF!</v>
      </c>
      <c r="L89" t="e">
        <f>#REF!</f>
        <v>#REF!</v>
      </c>
      <c r="M89" t="e">
        <f>ROUND(ROUND(L89*#REF!, 6)*1, 2)</f>
        <v>#REF!</v>
      </c>
      <c r="N89" t="e">
        <f>#REF!</f>
        <v>#REF!</v>
      </c>
      <c r="O89" t="e">
        <f>ROUND(ROUND(L89*#REF!, 6)*#REF!, 2)</f>
        <v>#REF!</v>
      </c>
      <c r="P89" t="e">
        <f>#REF!</f>
        <v>#REF!</v>
      </c>
      <c r="Q89" t="e">
        <f>#REF!</f>
        <v>#REF!</v>
      </c>
      <c r="R89" t="e">
        <f>ROUND(ROUND(Q89*#REF!, 6)*1, 2)</f>
        <v>#REF!</v>
      </c>
      <c r="S89" t="e">
        <f>#REF!</f>
        <v>#REF!</v>
      </c>
      <c r="T89" t="e">
        <f>ROUND(ROUND(Q89*#REF!, 6)*#REF!, 2)</f>
        <v>#REF!</v>
      </c>
      <c r="U89" t="e">
        <f>#REF!</f>
        <v>#REF!</v>
      </c>
      <c r="V89">
        <v>1956402529</v>
      </c>
      <c r="W89">
        <v>1434352682</v>
      </c>
      <c r="X89">
        <v>3</v>
      </c>
    </row>
    <row r="90" spans="1:24" x14ac:dyDescent="0.25">
      <c r="A90">
        <v>20</v>
      </c>
      <c r="B90">
        <v>131</v>
      </c>
      <c r="C90">
        <v>3</v>
      </c>
      <c r="D90">
        <v>0</v>
      </c>
      <c r="E90" t="e">
        <f>#REF!</f>
        <v>#REF!</v>
      </c>
      <c r="F90" t="e">
        <f>#REF!</f>
        <v>#REF!</v>
      </c>
      <c r="G90" t="e">
        <f>#REF!</f>
        <v>#REF!</v>
      </c>
      <c r="H90" t="e">
        <f>#REF!</f>
        <v>#REF!</v>
      </c>
      <c r="I90" t="e">
        <f>#REF!*#REF!</f>
        <v>#REF!</v>
      </c>
      <c r="J90" t="e">
        <f>#REF!</f>
        <v>#REF!</v>
      </c>
      <c r="K90" t="e">
        <f>#REF!</f>
        <v>#REF!</v>
      </c>
      <c r="L90" t="e">
        <f>#REF!</f>
        <v>#REF!</v>
      </c>
      <c r="M90" t="e">
        <f>ROUND(ROUND(L90*#REF!, 6)*1, 2)</f>
        <v>#REF!</v>
      </c>
      <c r="N90" t="e">
        <f>#REF!</f>
        <v>#REF!</v>
      </c>
      <c r="O90" t="e">
        <f>ROUND(ROUND(L90*#REF!, 6)*#REF!, 2)</f>
        <v>#REF!</v>
      </c>
      <c r="P90" t="e">
        <f>#REF!</f>
        <v>#REF!</v>
      </c>
      <c r="Q90" t="e">
        <f>#REF!</f>
        <v>#REF!</v>
      </c>
      <c r="R90" t="e">
        <f>ROUND(ROUND(Q90*#REF!, 6)*1, 2)</f>
        <v>#REF!</v>
      </c>
      <c r="S90" t="e">
        <f>#REF!</f>
        <v>#REF!</v>
      </c>
      <c r="T90" t="e">
        <f>ROUND(ROUND(Q90*#REF!, 6)*#REF!, 2)</f>
        <v>#REF!</v>
      </c>
      <c r="U90" t="e">
        <f>#REF!</f>
        <v>#REF!</v>
      </c>
      <c r="V90">
        <v>-1112285393</v>
      </c>
      <c r="W90">
        <v>-862843711</v>
      </c>
      <c r="X90">
        <v>3</v>
      </c>
    </row>
    <row r="91" spans="1:24" x14ac:dyDescent="0.25">
      <c r="A91">
        <v>20</v>
      </c>
      <c r="B91">
        <v>130</v>
      </c>
      <c r="C91">
        <v>3</v>
      </c>
      <c r="D91">
        <v>0</v>
      </c>
      <c r="E91" t="e">
        <f>#REF!</f>
        <v>#REF!</v>
      </c>
      <c r="F91" t="e">
        <f>#REF!</f>
        <v>#REF!</v>
      </c>
      <c r="G91" t="e">
        <f>#REF!</f>
        <v>#REF!</v>
      </c>
      <c r="H91" t="e">
        <f>#REF!</f>
        <v>#REF!</v>
      </c>
      <c r="I91" t="e">
        <f>#REF!*#REF!</f>
        <v>#REF!</v>
      </c>
      <c r="J91" t="e">
        <f>#REF!</f>
        <v>#REF!</v>
      </c>
      <c r="K91" t="e">
        <f>#REF!</f>
        <v>#REF!</v>
      </c>
      <c r="L91" t="e">
        <f>#REF!</f>
        <v>#REF!</v>
      </c>
      <c r="M91" t="e">
        <f>ROUND(ROUND(L91*#REF!, 6)*1, 2)</f>
        <v>#REF!</v>
      </c>
      <c r="N91" t="e">
        <f>#REF!</f>
        <v>#REF!</v>
      </c>
      <c r="O91" t="e">
        <f>ROUND(ROUND(L91*#REF!, 6)*#REF!, 2)</f>
        <v>#REF!</v>
      </c>
      <c r="P91" t="e">
        <f>#REF!</f>
        <v>#REF!</v>
      </c>
      <c r="Q91" t="e">
        <f>#REF!</f>
        <v>#REF!</v>
      </c>
      <c r="R91" t="e">
        <f>ROUND(ROUND(Q91*#REF!, 6)*1, 2)</f>
        <v>#REF!</v>
      </c>
      <c r="S91" t="e">
        <f>#REF!</f>
        <v>#REF!</v>
      </c>
      <c r="T91" t="e">
        <f>ROUND(ROUND(Q91*#REF!, 6)*#REF!, 2)</f>
        <v>#REF!</v>
      </c>
      <c r="U91" t="e">
        <f>#REF!</f>
        <v>#REF!</v>
      </c>
      <c r="V91">
        <v>832422417</v>
      </c>
      <c r="W91">
        <v>318358864</v>
      </c>
      <c r="X91">
        <v>3</v>
      </c>
    </row>
    <row r="92" spans="1:24" x14ac:dyDescent="0.25">
      <c r="A92" t="e">
        <f>#REF!</f>
        <v>#REF!</v>
      </c>
      <c r="B92">
        <v>254</v>
      </c>
      <c r="G92" t="e">
        <f>#REF!</f>
        <v>#REF!</v>
      </c>
    </row>
    <row r="93" spans="1:24" x14ac:dyDescent="0.25">
      <c r="A93">
        <v>20</v>
      </c>
      <c r="B93">
        <v>137</v>
      </c>
      <c r="C93">
        <v>3</v>
      </c>
      <c r="D93">
        <v>0</v>
      </c>
      <c r="E93" t="e">
        <f>#REF!</f>
        <v>#REF!</v>
      </c>
      <c r="F93" t="e">
        <f>#REF!</f>
        <v>#REF!</v>
      </c>
      <c r="G93" t="e">
        <f>#REF!</f>
        <v>#REF!</v>
      </c>
      <c r="H93" t="e">
        <f>#REF!</f>
        <v>#REF!</v>
      </c>
      <c r="I93" t="e">
        <f>#REF!*#REF!</f>
        <v>#REF!</v>
      </c>
      <c r="J93" t="e">
        <f>#REF!</f>
        <v>#REF!</v>
      </c>
      <c r="K93" t="e">
        <f>#REF!</f>
        <v>#REF!</v>
      </c>
      <c r="L93" t="e">
        <f>#REF!</f>
        <v>#REF!</v>
      </c>
      <c r="M93" t="e">
        <f>ROUND(ROUND(L93*#REF!, 6)*1, 2)</f>
        <v>#REF!</v>
      </c>
      <c r="N93" t="e">
        <f>#REF!</f>
        <v>#REF!</v>
      </c>
      <c r="O93" t="e">
        <f>ROUND(ROUND(L93*#REF!, 6)*#REF!, 2)</f>
        <v>#REF!</v>
      </c>
      <c r="P93" t="e">
        <f>#REF!</f>
        <v>#REF!</v>
      </c>
      <c r="Q93" t="e">
        <f>#REF!</f>
        <v>#REF!</v>
      </c>
      <c r="R93" t="e">
        <f>ROUND(ROUND(Q93*#REF!, 6)*1, 2)</f>
        <v>#REF!</v>
      </c>
      <c r="S93" t="e">
        <f>#REF!</f>
        <v>#REF!</v>
      </c>
      <c r="T93" t="e">
        <f>ROUND(ROUND(Q93*#REF!, 6)*#REF!, 2)</f>
        <v>#REF!</v>
      </c>
      <c r="U93" t="e">
        <f>#REF!</f>
        <v>#REF!</v>
      </c>
      <c r="V93">
        <v>832422417</v>
      </c>
      <c r="W93">
        <v>318358864</v>
      </c>
      <c r="X93">
        <v>3</v>
      </c>
    </row>
    <row r="94" spans="1:24" x14ac:dyDescent="0.25">
      <c r="A94">
        <v>20</v>
      </c>
      <c r="B94">
        <v>136</v>
      </c>
      <c r="C94">
        <v>2</v>
      </c>
      <c r="D94">
        <v>0</v>
      </c>
      <c r="E94" t="e">
        <f>#REF!</f>
        <v>#REF!</v>
      </c>
      <c r="F94" t="e">
        <f>#REF!</f>
        <v>#REF!</v>
      </c>
      <c r="G94" t="e">
        <f>#REF!</f>
        <v>#REF!</v>
      </c>
      <c r="H94" t="e">
        <f>#REF!</f>
        <v>#REF!</v>
      </c>
      <c r="I94" t="e">
        <f>#REF!*#REF!</f>
        <v>#REF!</v>
      </c>
      <c r="J94" t="e">
        <f>#REF!</f>
        <v>#REF!</v>
      </c>
      <c r="K94" t="e">
        <f>#REF!</f>
        <v>#REF!</v>
      </c>
      <c r="L94" t="e">
        <f>#REF!</f>
        <v>#REF!</v>
      </c>
      <c r="M94" t="e">
        <f>ROUND(ROUND(L94*#REF!, 6)*1, 2)</f>
        <v>#REF!</v>
      </c>
      <c r="N94" t="e">
        <f>#REF!</f>
        <v>#REF!</v>
      </c>
      <c r="O94" t="e">
        <f>ROUND(ROUND(L94*#REF!, 6)*#REF!, 2)</f>
        <v>#REF!</v>
      </c>
      <c r="P94" t="e">
        <f>#REF!</f>
        <v>#REF!</v>
      </c>
      <c r="Q94" t="e">
        <f>#REF!</f>
        <v>#REF!</v>
      </c>
      <c r="R94" t="e">
        <f>ROUND(ROUND(Q94*#REF!, 6)*1, 2)</f>
        <v>#REF!</v>
      </c>
      <c r="S94" t="e">
        <f>#REF!</f>
        <v>#REF!</v>
      </c>
      <c r="T94" t="e">
        <f>ROUND(ROUND(Q94*#REF!, 6)*#REF!, 2)</f>
        <v>#REF!</v>
      </c>
      <c r="U94" t="e">
        <f>#REF!</f>
        <v>#REF!</v>
      </c>
      <c r="V94">
        <v>-606456291</v>
      </c>
      <c r="W94">
        <v>-678636689</v>
      </c>
      <c r="X94">
        <v>2</v>
      </c>
    </row>
    <row r="95" spans="1:24" x14ac:dyDescent="0.25">
      <c r="A95">
        <v>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AK44"/>
  <sheetViews>
    <sheetView workbookViewId="0"/>
  </sheetViews>
  <sheetFormatPr defaultRowHeight="12.5" x14ac:dyDescent="0.25"/>
  <cols>
    <col min="1" max="1" width="12.7265625" customWidth="1"/>
    <col min="2" max="2" width="40.7265625" customWidth="1"/>
    <col min="3" max="8" width="12.7265625" customWidth="1"/>
    <col min="35" max="35" width="127.7265625" hidden="1" customWidth="1"/>
    <col min="36" max="38" width="0" hidden="1" customWidth="1"/>
  </cols>
  <sheetData>
    <row r="2" spans="1:37" ht="16.5" x14ac:dyDescent="0.25">
      <c r="A2" s="116" t="e">
        <f xml:space="preserve"> CONCATENATE( "Основание: ЛС №",#REF!)</f>
        <v>#REF!</v>
      </c>
      <c r="B2" s="116"/>
      <c r="C2" s="116"/>
      <c r="D2" s="116"/>
      <c r="E2" s="116"/>
      <c r="F2" s="116"/>
      <c r="G2" s="116"/>
      <c r="H2" s="116"/>
    </row>
    <row r="3" spans="1:37" ht="16.5" x14ac:dyDescent="0.25">
      <c r="A3" s="117" t="s">
        <v>91</v>
      </c>
      <c r="B3" s="118"/>
      <c r="C3" s="118"/>
      <c r="D3" s="118"/>
      <c r="E3" s="118"/>
      <c r="F3" s="118"/>
      <c r="G3" s="118"/>
      <c r="H3" s="118"/>
    </row>
    <row r="4" spans="1:37" ht="33" x14ac:dyDescent="0.25">
      <c r="A4" s="117" t="e">
        <f>CONCATENATE("Объект: ",IF(#REF!&lt;&gt;"Новый объект",#REF!, ""))</f>
        <v>#REF!</v>
      </c>
      <c r="B4" s="118"/>
      <c r="C4" s="118"/>
      <c r="D4" s="118"/>
      <c r="E4" s="118"/>
      <c r="F4" s="118"/>
      <c r="G4" s="118"/>
      <c r="H4" s="118"/>
      <c r="AI4" s="2" t="s">
        <v>92</v>
      </c>
    </row>
    <row r="5" spans="1:37" x14ac:dyDescent="0.25">
      <c r="A5" s="119" t="s">
        <v>93</v>
      </c>
      <c r="B5" s="119" t="s">
        <v>94</v>
      </c>
      <c r="C5" s="119" t="s">
        <v>54</v>
      </c>
      <c r="D5" s="119" t="s">
        <v>95</v>
      </c>
      <c r="E5" s="122" t="s">
        <v>96</v>
      </c>
      <c r="F5" s="123"/>
      <c r="G5" s="122" t="s">
        <v>99</v>
      </c>
      <c r="H5" s="123"/>
    </row>
    <row r="6" spans="1:37" x14ac:dyDescent="0.25">
      <c r="A6" s="120"/>
      <c r="B6" s="120"/>
      <c r="C6" s="120"/>
      <c r="D6" s="120"/>
      <c r="E6" s="124"/>
      <c r="F6" s="125"/>
      <c r="G6" s="124"/>
      <c r="H6" s="125"/>
    </row>
    <row r="7" spans="1:37" ht="14" x14ac:dyDescent="0.25">
      <c r="A7" s="121"/>
      <c r="B7" s="121"/>
      <c r="C7" s="121"/>
      <c r="D7" s="121"/>
      <c r="E7" s="1" t="s">
        <v>97</v>
      </c>
      <c r="F7" s="1" t="s">
        <v>98</v>
      </c>
      <c r="G7" s="1" t="s">
        <v>97</v>
      </c>
      <c r="H7" s="1" t="s">
        <v>98</v>
      </c>
    </row>
    <row r="8" spans="1:37" ht="14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</row>
    <row r="9" spans="1:37" ht="14" x14ac:dyDescent="0.25">
      <c r="A9" s="111" t="s">
        <v>100</v>
      </c>
      <c r="B9" s="112"/>
      <c r="C9" s="112"/>
      <c r="D9" s="112"/>
      <c r="E9" s="112"/>
      <c r="F9" s="112"/>
      <c r="G9" s="112"/>
      <c r="H9" s="112"/>
    </row>
    <row r="10" spans="1:37" ht="42" x14ac:dyDescent="0.3">
      <c r="A10" s="3" t="s">
        <v>6</v>
      </c>
      <c r="B10" s="4" t="s">
        <v>7</v>
      </c>
      <c r="C10" s="4" t="s">
        <v>8</v>
      </c>
      <c r="D10" s="5" t="e">
        <f>ROUND(SUMIF(RV_DATA!W6:'RV_DATA'!W94, 1896677293, RV_DATA!I6:'RV_DATA'!I94), 6)</f>
        <v>#REF!</v>
      </c>
      <c r="E10" s="6" t="e">
        <f>ROUND(RV_DATA!K11, 6)</f>
        <v>#REF!</v>
      </c>
      <c r="F10" s="6" t="e">
        <f>ROUND(SUMIF(RV_DATA!W6:'RV_DATA'!W94, 1896677293, RV_DATA!M6:'RV_DATA'!M94), 6)</f>
        <v>#REF!</v>
      </c>
      <c r="G10" s="6" t="e">
        <f>ROUND(RV_DATA!N11, 6)</f>
        <v>#REF!</v>
      </c>
      <c r="H10" s="6" t="e">
        <f>ROUND(SUMIF(RV_DATA!W6:'RV_DATA'!W94, 1896677293, RV_DATA!O6:'RV_DATA'!O94), 6)</f>
        <v>#REF!</v>
      </c>
      <c r="AK10">
        <v>2</v>
      </c>
    </row>
    <row r="11" spans="1:37" ht="28" x14ac:dyDescent="0.3">
      <c r="A11" s="3" t="s">
        <v>15</v>
      </c>
      <c r="B11" s="4" t="s">
        <v>16</v>
      </c>
      <c r="C11" s="4" t="s">
        <v>8</v>
      </c>
      <c r="D11" s="5" t="e">
        <f>ROUND(SUMIF(RV_DATA!W6:'RV_DATA'!W94, -603276756, RV_DATA!I6:'RV_DATA'!I94), 6)</f>
        <v>#REF!</v>
      </c>
      <c r="E11" s="6" t="e">
        <f>ROUND(RV_DATA!K14, 6)</f>
        <v>#REF!</v>
      </c>
      <c r="F11" s="6" t="e">
        <f>ROUND(SUMIF(RV_DATA!W6:'RV_DATA'!W94, -603276756, RV_DATA!M6:'RV_DATA'!M94), 6)</f>
        <v>#REF!</v>
      </c>
      <c r="G11" s="6" t="e">
        <f>ROUND(RV_DATA!N14, 6)</f>
        <v>#REF!</v>
      </c>
      <c r="H11" s="6" t="e">
        <f>ROUND(SUMIF(RV_DATA!W6:'RV_DATA'!W94, -603276756, RV_DATA!O6:'RV_DATA'!O94), 6)</f>
        <v>#REF!</v>
      </c>
      <c r="AK11">
        <v>2</v>
      </c>
    </row>
    <row r="12" spans="1:37" ht="28" x14ac:dyDescent="0.3">
      <c r="A12" s="3" t="s">
        <v>17</v>
      </c>
      <c r="B12" s="4" t="s">
        <v>18</v>
      </c>
      <c r="C12" s="4" t="s">
        <v>8</v>
      </c>
      <c r="D12" s="5" t="e">
        <f>ROUND(SUMIF(RV_DATA!W6:'RV_DATA'!W94, -678636689, RV_DATA!I6:'RV_DATA'!I94), 6)</f>
        <v>#REF!</v>
      </c>
      <c r="E12" s="6" t="e">
        <f>ROUND(RV_DATA!K47, 6)</f>
        <v>#REF!</v>
      </c>
      <c r="F12" s="6" t="e">
        <f>ROUND(SUMIF(RV_DATA!W6:'RV_DATA'!W94, -678636689, RV_DATA!M6:'RV_DATA'!M94), 6)</f>
        <v>#REF!</v>
      </c>
      <c r="G12" s="6" t="e">
        <f>ROUND(RV_DATA!N47, 6)</f>
        <v>#REF!</v>
      </c>
      <c r="H12" s="6" t="e">
        <f>ROUND(SUMIF(RV_DATA!W6:'RV_DATA'!W94, -678636689, RV_DATA!O6:'RV_DATA'!O94), 6)</f>
        <v>#REF!</v>
      </c>
      <c r="AK12">
        <v>2</v>
      </c>
    </row>
    <row r="13" spans="1:37" ht="14" x14ac:dyDescent="0.3">
      <c r="A13" s="3" t="s">
        <v>28</v>
      </c>
      <c r="B13" s="4" t="s">
        <v>29</v>
      </c>
      <c r="C13" s="4" t="s">
        <v>8</v>
      </c>
      <c r="D13" s="5" t="e">
        <f>ROUND(SUMIF(RV_DATA!W6:'RV_DATA'!W94, 881203903, RV_DATA!I6:'RV_DATA'!I94), 6)</f>
        <v>#REF!</v>
      </c>
      <c r="E13" s="6" t="e">
        <f>ROUND(RV_DATA!K31, 6)</f>
        <v>#REF!</v>
      </c>
      <c r="F13" s="6" t="e">
        <f>ROUND(SUMIF(RV_DATA!W6:'RV_DATA'!W94, 881203903, RV_DATA!M6:'RV_DATA'!M94), 6)</f>
        <v>#REF!</v>
      </c>
      <c r="G13" s="6" t="e">
        <f>ROUND(RV_DATA!N31, 6)</f>
        <v>#REF!</v>
      </c>
      <c r="H13" s="6" t="e">
        <f>ROUND(SUMIF(RV_DATA!W6:'RV_DATA'!W94, 881203903, RV_DATA!O6:'RV_DATA'!O94), 6)</f>
        <v>#REF!</v>
      </c>
      <c r="AK13">
        <v>2</v>
      </c>
    </row>
    <row r="14" spans="1:37" ht="14" x14ac:dyDescent="0.3">
      <c r="A14" s="109" t="s">
        <v>101</v>
      </c>
      <c r="B14" s="109"/>
      <c r="C14" s="109"/>
      <c r="D14" s="109"/>
      <c r="E14" s="110" t="e">
        <f>SUMIF(AK10:AK13, 2, F10:F13)</f>
        <v>#REF!</v>
      </c>
      <c r="F14" s="110"/>
      <c r="G14" s="110" t="e">
        <f>SUMIF(AK10:AK13, 2, H10:H13)</f>
        <v>#REF!</v>
      </c>
      <c r="H14" s="109"/>
    </row>
    <row r="15" spans="1:37" ht="14" x14ac:dyDescent="0.25">
      <c r="A15" s="111" t="s">
        <v>102</v>
      </c>
      <c r="B15" s="112"/>
      <c r="C15" s="112"/>
      <c r="D15" s="112"/>
      <c r="E15" s="112"/>
      <c r="F15" s="112"/>
      <c r="G15" s="112"/>
      <c r="H15" s="112"/>
    </row>
    <row r="16" spans="1:37" ht="14" x14ac:dyDescent="0.3">
      <c r="A16" s="3" t="s">
        <v>30</v>
      </c>
      <c r="B16" s="4" t="s">
        <v>31</v>
      </c>
      <c r="C16" s="4" t="s">
        <v>2</v>
      </c>
      <c r="D16" s="5" t="e">
        <f>ROUND(SUMIF(RV_DATA!W6:'RV_DATA'!W94, -991813387, RV_DATA!I6:'RV_DATA'!I94), 6)</f>
        <v>#REF!</v>
      </c>
      <c r="E16" s="6" t="e">
        <f>ROUND(RV_DATA!K30, 6)</f>
        <v>#REF!</v>
      </c>
      <c r="F16" s="6" t="e">
        <f>ROUND(SUMIF(RV_DATA!W6:'RV_DATA'!W94, -991813387, RV_DATA!M6:'RV_DATA'!M94), 6)</f>
        <v>#REF!</v>
      </c>
      <c r="G16" s="6" t="e">
        <f>ROUND(RV_DATA!N30, 6)</f>
        <v>#REF!</v>
      </c>
      <c r="H16" s="6" t="e">
        <f>ROUND(SUMIF(RV_DATA!W6:'RV_DATA'!W94, -991813387, RV_DATA!O6:'RV_DATA'!O94), 6)</f>
        <v>#REF!</v>
      </c>
      <c r="AK16">
        <v>3</v>
      </c>
    </row>
    <row r="17" spans="1:37" ht="28" x14ac:dyDescent="0.3">
      <c r="A17" s="3" t="s">
        <v>32</v>
      </c>
      <c r="B17" s="4" t="s">
        <v>33</v>
      </c>
      <c r="C17" s="4" t="s">
        <v>14</v>
      </c>
      <c r="D17" s="5" t="e">
        <f>ROUND(SUMIF(RV_DATA!W6:'RV_DATA'!W94, -7699728, RV_DATA!I6:'RV_DATA'!I94), 6)</f>
        <v>#REF!</v>
      </c>
      <c r="E17" s="6" t="e">
        <f>ROUND(RV_DATA!K29, 6)</f>
        <v>#REF!</v>
      </c>
      <c r="F17" s="6" t="e">
        <f>ROUND(SUMIF(RV_DATA!W6:'RV_DATA'!W94, -7699728, RV_DATA!M6:'RV_DATA'!M94), 6)</f>
        <v>#REF!</v>
      </c>
      <c r="G17" s="6" t="e">
        <f>ROUND(RV_DATA!N29, 6)</f>
        <v>#REF!</v>
      </c>
      <c r="H17" s="6" t="e">
        <f>ROUND(SUMIF(RV_DATA!W6:'RV_DATA'!W94, -7699728, RV_DATA!O6:'RV_DATA'!O94), 6)</f>
        <v>#REF!</v>
      </c>
      <c r="AK17">
        <v>3</v>
      </c>
    </row>
    <row r="18" spans="1:37" ht="42" x14ac:dyDescent="0.3">
      <c r="A18" s="3" t="s">
        <v>36</v>
      </c>
      <c r="B18" s="4" t="s">
        <v>37</v>
      </c>
      <c r="C18" s="4" t="s">
        <v>27</v>
      </c>
      <c r="D18" s="5" t="e">
        <f>ROUND(SUMIF(RV_DATA!W6:'RV_DATA'!W94, 969121019, RV_DATA!I6:'RV_DATA'!I94), 6)</f>
        <v>#REF!</v>
      </c>
      <c r="E18" s="6" t="e">
        <f>ROUND(RV_DATA!K43, 6)</f>
        <v>#REF!</v>
      </c>
      <c r="F18" s="6" t="e">
        <f>ROUND(SUMIF(RV_DATA!W6:'RV_DATA'!W94, 969121019, RV_DATA!M6:'RV_DATA'!M94), 6)</f>
        <v>#REF!</v>
      </c>
      <c r="G18" s="6" t="e">
        <f>ROUND(RV_DATA!N43, 6)</f>
        <v>#REF!</v>
      </c>
      <c r="H18" s="6" t="e">
        <f>ROUND(SUMIF(RV_DATA!W6:'RV_DATA'!W94, 969121019, RV_DATA!O6:'RV_DATA'!O94), 6)</f>
        <v>#REF!</v>
      </c>
      <c r="AK18">
        <v>3</v>
      </c>
    </row>
    <row r="19" spans="1:37" ht="14" x14ac:dyDescent="0.3">
      <c r="A19" s="3" t="s">
        <v>4</v>
      </c>
      <c r="B19" s="4" t="s">
        <v>5</v>
      </c>
      <c r="C19" s="4" t="s">
        <v>0</v>
      </c>
      <c r="D19" s="5" t="e">
        <f>ROUND(SUMIF(RV_DATA!W6:'RV_DATA'!W94, -1152707043, RV_DATA!I6:'RV_DATA'!I94), 6)</f>
        <v>#REF!</v>
      </c>
      <c r="E19" s="6" t="e">
        <f>ROUND(RV_DATA!K8, 6)</f>
        <v>#REF!</v>
      </c>
      <c r="F19" s="6" t="e">
        <f>ROUND(SUMIF(RV_DATA!W6:'RV_DATA'!W94, -1152707043, RV_DATA!M6:'RV_DATA'!M94), 6)</f>
        <v>#REF!</v>
      </c>
      <c r="G19" s="6" t="e">
        <f>ROUND(RV_DATA!N8, 6)</f>
        <v>#REF!</v>
      </c>
      <c r="H19" s="6" t="e">
        <f>ROUND(SUMIF(RV_DATA!W6:'RV_DATA'!W94, -1152707043, RV_DATA!O6:'RV_DATA'!O94), 6)</f>
        <v>#REF!</v>
      </c>
      <c r="AK19">
        <v>3</v>
      </c>
    </row>
    <row r="20" spans="1:37" ht="14" x14ac:dyDescent="0.3">
      <c r="A20" s="3" t="s">
        <v>34</v>
      </c>
      <c r="B20" s="4" t="s">
        <v>35</v>
      </c>
      <c r="C20" s="4" t="s">
        <v>14</v>
      </c>
      <c r="D20" s="5" t="e">
        <f>ROUND(SUMIF(RV_DATA!W6:'RV_DATA'!W94, -1217754624, RV_DATA!I6:'RV_DATA'!I94), 6)</f>
        <v>#REF!</v>
      </c>
      <c r="E20" s="6" t="e">
        <f>ROUND(RV_DATA!K28, 6)</f>
        <v>#REF!</v>
      </c>
      <c r="F20" s="6" t="e">
        <f>ROUND(SUMIF(RV_DATA!W6:'RV_DATA'!W94, -1217754624, RV_DATA!M6:'RV_DATA'!M94), 6)</f>
        <v>#REF!</v>
      </c>
      <c r="G20" s="6" t="e">
        <f>ROUND(RV_DATA!N28, 6)</f>
        <v>#REF!</v>
      </c>
      <c r="H20" s="6" t="e">
        <f>ROUND(SUMIF(RV_DATA!W6:'RV_DATA'!W94, -1217754624, RV_DATA!O6:'RV_DATA'!O94), 6)</f>
        <v>#REF!</v>
      </c>
      <c r="AK20">
        <v>3</v>
      </c>
    </row>
    <row r="21" spans="1:37" ht="14" x14ac:dyDescent="0.3">
      <c r="A21" s="3" t="s">
        <v>46</v>
      </c>
      <c r="B21" s="4" t="s">
        <v>47</v>
      </c>
      <c r="C21" s="4" t="s">
        <v>14</v>
      </c>
      <c r="D21" s="5" t="e">
        <f>ROUND(SUMIF(RV_DATA!W6:'RV_DATA'!W94, 889734771, RV_DATA!I6:'RV_DATA'!I94), 6)</f>
        <v>#REF!</v>
      </c>
      <c r="E21" s="6" t="e">
        <f>ROUND(RV_DATA!K61, 6)</f>
        <v>#REF!</v>
      </c>
      <c r="F21" s="6" t="e">
        <f>ROUND(SUMIF(RV_DATA!W6:'RV_DATA'!W94, 889734771, RV_DATA!M6:'RV_DATA'!M94), 6)</f>
        <v>#REF!</v>
      </c>
      <c r="G21" s="6" t="e">
        <f>ROUND(RV_DATA!N61, 6)</f>
        <v>#REF!</v>
      </c>
      <c r="H21" s="6" t="e">
        <f>ROUND(SUMIF(RV_DATA!W6:'RV_DATA'!W94, 889734771, RV_DATA!O6:'RV_DATA'!O94), 6)</f>
        <v>#REF!</v>
      </c>
      <c r="AK21">
        <v>3</v>
      </c>
    </row>
    <row r="22" spans="1:37" ht="14" x14ac:dyDescent="0.3">
      <c r="A22" s="3" t="s">
        <v>19</v>
      </c>
      <c r="B22" s="4" t="s">
        <v>20</v>
      </c>
      <c r="C22" s="4" t="s">
        <v>14</v>
      </c>
      <c r="D22" s="5" t="e">
        <f>ROUND(SUMIF(RV_DATA!W6:'RV_DATA'!W94, 1174051289, RV_DATA!I6:'RV_DATA'!I94), 6)</f>
        <v>#REF!</v>
      </c>
      <c r="E22" s="6" t="e">
        <f>ROUND(RV_DATA!K19, 6)</f>
        <v>#REF!</v>
      </c>
      <c r="F22" s="6" t="e">
        <f>ROUND(SUMIF(RV_DATA!W6:'RV_DATA'!W94, 1174051289, RV_DATA!M6:'RV_DATA'!M94), 6)</f>
        <v>#REF!</v>
      </c>
      <c r="G22" s="6" t="e">
        <f>ROUND(RV_DATA!N19, 6)</f>
        <v>#REF!</v>
      </c>
      <c r="H22" s="6" t="e">
        <f>ROUND(SUMIF(RV_DATA!W6:'RV_DATA'!W94, 1174051289, RV_DATA!O6:'RV_DATA'!O94), 6)</f>
        <v>#REF!</v>
      </c>
      <c r="AK22">
        <v>3</v>
      </c>
    </row>
    <row r="23" spans="1:37" ht="14" x14ac:dyDescent="0.3">
      <c r="A23" s="3" t="s">
        <v>40</v>
      </c>
      <c r="B23" s="4" t="s">
        <v>41</v>
      </c>
      <c r="C23" s="4" t="s">
        <v>14</v>
      </c>
      <c r="D23" s="5" t="e">
        <f>ROUND(SUMIF(RV_DATA!W6:'RV_DATA'!W94, 1734004333, RV_DATA!I6:'RV_DATA'!I94), 6)</f>
        <v>#REF!</v>
      </c>
      <c r="E23" s="6" t="e">
        <f>ROUND(RV_DATA!K51, 6)</f>
        <v>#REF!</v>
      </c>
      <c r="F23" s="6" t="e">
        <f>ROUND(SUMIF(RV_DATA!W6:'RV_DATA'!W94, 1734004333, RV_DATA!M6:'RV_DATA'!M94), 6)</f>
        <v>#REF!</v>
      </c>
      <c r="G23" s="6" t="e">
        <f>ROUND(RV_DATA!N51, 6)</f>
        <v>#REF!</v>
      </c>
      <c r="H23" s="6" t="e">
        <f>ROUND(SUMIF(RV_DATA!W6:'RV_DATA'!W94, 1734004333, RV_DATA!O6:'RV_DATA'!O94), 6)</f>
        <v>#REF!</v>
      </c>
      <c r="AK23">
        <v>3</v>
      </c>
    </row>
    <row r="24" spans="1:37" ht="14" x14ac:dyDescent="0.3">
      <c r="A24" s="3" t="s">
        <v>12</v>
      </c>
      <c r="B24" s="4" t="s">
        <v>13</v>
      </c>
      <c r="C24" s="4" t="s">
        <v>14</v>
      </c>
      <c r="D24" s="5" t="e">
        <f>ROUND(SUMIF(RV_DATA!W6:'RV_DATA'!W94, 318358864, RV_DATA!I6:'RV_DATA'!I94), 6)</f>
        <v>#REF!</v>
      </c>
      <c r="E24" s="6" t="e">
        <f>ROUND(RV_DATA!K12, 6)</f>
        <v>#REF!</v>
      </c>
      <c r="F24" s="6" t="e">
        <f>ROUND(SUMIF(RV_DATA!W6:'RV_DATA'!W94, 318358864, RV_DATA!M6:'RV_DATA'!M94), 6)</f>
        <v>#REF!</v>
      </c>
      <c r="G24" s="6" t="e">
        <f>ROUND(RV_DATA!N12, 6)</f>
        <v>#REF!</v>
      </c>
      <c r="H24" s="6" t="e">
        <f>ROUND(SUMIF(RV_DATA!W6:'RV_DATA'!W94, 318358864, RV_DATA!O6:'RV_DATA'!O94), 6)</f>
        <v>#REF!</v>
      </c>
      <c r="AK24">
        <v>3</v>
      </c>
    </row>
    <row r="25" spans="1:37" ht="14" x14ac:dyDescent="0.3">
      <c r="A25" s="3" t="s">
        <v>9</v>
      </c>
      <c r="B25" s="4" t="s">
        <v>10</v>
      </c>
      <c r="C25" s="4" t="s">
        <v>11</v>
      </c>
      <c r="D25" s="5" t="e">
        <f>ROUND(SUMIF(RV_DATA!W6:'RV_DATA'!W94, -1569002933, RV_DATA!I6:'RV_DATA'!I94), 6)</f>
        <v>#REF!</v>
      </c>
      <c r="E25" s="6" t="e">
        <f>ROUND(RV_DATA!K10, 6)</f>
        <v>#REF!</v>
      </c>
      <c r="F25" s="6" t="e">
        <f>ROUND(SUMIF(RV_DATA!W6:'RV_DATA'!W94, -1569002933, RV_DATA!M6:'RV_DATA'!M94), 6)</f>
        <v>#REF!</v>
      </c>
      <c r="G25" s="6" t="e">
        <f>ROUND(RV_DATA!N10, 6)</f>
        <v>#REF!</v>
      </c>
      <c r="H25" s="6" t="e">
        <f>ROUND(SUMIF(RV_DATA!W6:'RV_DATA'!W94, -1569002933, RV_DATA!O6:'RV_DATA'!O94), 6)</f>
        <v>#REF!</v>
      </c>
      <c r="AK25">
        <v>3</v>
      </c>
    </row>
    <row r="26" spans="1:37" ht="42" x14ac:dyDescent="0.3">
      <c r="A26" s="3" t="s">
        <v>38</v>
      </c>
      <c r="B26" s="4" t="s">
        <v>39</v>
      </c>
      <c r="C26" s="4" t="s">
        <v>14</v>
      </c>
      <c r="D26" s="5" t="e">
        <f>ROUND(SUMIF(RV_DATA!W6:'RV_DATA'!W94, 883486293, RV_DATA!I6:'RV_DATA'!I94), 6)</f>
        <v>#REF!</v>
      </c>
      <c r="E26" s="6" t="e">
        <f>ROUND(RV_DATA!K41, 6)</f>
        <v>#REF!</v>
      </c>
      <c r="F26" s="6" t="e">
        <f>ROUND(SUMIF(RV_DATA!W6:'RV_DATA'!W94, 883486293, RV_DATA!M6:'RV_DATA'!M94), 6)</f>
        <v>#REF!</v>
      </c>
      <c r="G26" s="6" t="e">
        <f>ROUND(RV_DATA!N41, 6)</f>
        <v>#REF!</v>
      </c>
      <c r="H26" s="6" t="e">
        <f>ROUND(SUMIF(RV_DATA!W6:'RV_DATA'!W94, 883486293, RV_DATA!O6:'RV_DATA'!O94), 6)</f>
        <v>#REF!</v>
      </c>
      <c r="AK26">
        <v>3</v>
      </c>
    </row>
    <row r="27" spans="1:37" ht="28" x14ac:dyDescent="0.3">
      <c r="A27" s="3" t="s">
        <v>21</v>
      </c>
      <c r="B27" s="4" t="s">
        <v>22</v>
      </c>
      <c r="C27" s="4" t="s">
        <v>2</v>
      </c>
      <c r="D27" s="5" t="e">
        <f>ROUND(SUMIF(RV_DATA!W6:'RV_DATA'!W94, 48975362, RV_DATA!I6:'RV_DATA'!I94), 6)</f>
        <v>#REF!</v>
      </c>
      <c r="E27" s="6" t="e">
        <f>ROUND(RV_DATA!K25, 6)</f>
        <v>#REF!</v>
      </c>
      <c r="F27" s="6" t="e">
        <f>ROUND(SUMIF(RV_DATA!W6:'RV_DATA'!W94, 48975362, RV_DATA!M6:'RV_DATA'!M94), 6)</f>
        <v>#REF!</v>
      </c>
      <c r="G27" s="6" t="e">
        <f>ROUND(RV_DATA!N25, 6)</f>
        <v>#REF!</v>
      </c>
      <c r="H27" s="6" t="e">
        <f>ROUND(SUMIF(RV_DATA!W6:'RV_DATA'!W94, 48975362, RV_DATA!O6:'RV_DATA'!O94), 6)</f>
        <v>#REF!</v>
      </c>
      <c r="AK27">
        <v>3</v>
      </c>
    </row>
    <row r="28" spans="1:37" ht="14" x14ac:dyDescent="0.3">
      <c r="A28" s="3" t="s">
        <v>42</v>
      </c>
      <c r="B28" s="4" t="s">
        <v>43</v>
      </c>
      <c r="C28" s="4" t="s">
        <v>14</v>
      </c>
      <c r="D28" s="5" t="e">
        <f>ROUND(SUMIF(RV_DATA!W6:'RV_DATA'!W94, -280096607, RV_DATA!I6:'RV_DATA'!I94), 6)</f>
        <v>#REF!</v>
      </c>
      <c r="E28" s="6" t="e">
        <f>ROUND(RV_DATA!K49, 6)</f>
        <v>#REF!</v>
      </c>
      <c r="F28" s="6" t="e">
        <f>ROUND(SUMIF(RV_DATA!W6:'RV_DATA'!W94, -280096607, RV_DATA!M6:'RV_DATA'!M94), 6)</f>
        <v>#REF!</v>
      </c>
      <c r="G28" s="6" t="e">
        <f>ROUND(RV_DATA!N49, 6)</f>
        <v>#REF!</v>
      </c>
      <c r="H28" s="6" t="e">
        <f>ROUND(SUMIF(RV_DATA!W6:'RV_DATA'!W94, -280096607, RV_DATA!O6:'RV_DATA'!O94), 6)</f>
        <v>#REF!</v>
      </c>
      <c r="AK28">
        <v>3</v>
      </c>
    </row>
    <row r="29" spans="1:37" ht="28" x14ac:dyDescent="0.3">
      <c r="A29" s="3" t="s">
        <v>23</v>
      </c>
      <c r="B29" s="4" t="s">
        <v>24</v>
      </c>
      <c r="C29" s="4" t="s">
        <v>14</v>
      </c>
      <c r="D29" s="5" t="e">
        <f>ROUND(SUMIF(RV_DATA!W6:'RV_DATA'!W94, -842573525, RV_DATA!I6:'RV_DATA'!I94), 6)</f>
        <v>#REF!</v>
      </c>
      <c r="E29" s="6" t="e">
        <f>ROUND(RV_DATA!K24, 6)</f>
        <v>#REF!</v>
      </c>
      <c r="F29" s="6" t="e">
        <f>ROUND(SUMIF(RV_DATA!W6:'RV_DATA'!W94, -842573525, RV_DATA!M6:'RV_DATA'!M94), 6)</f>
        <v>#REF!</v>
      </c>
      <c r="G29" s="6" t="e">
        <f>ROUND(RV_DATA!N24, 6)</f>
        <v>#REF!</v>
      </c>
      <c r="H29" s="6" t="e">
        <f>ROUND(SUMIF(RV_DATA!W6:'RV_DATA'!W94, -842573525, RV_DATA!O6:'RV_DATA'!O94), 6)</f>
        <v>#REF!</v>
      </c>
      <c r="AK29">
        <v>3</v>
      </c>
    </row>
    <row r="30" spans="1:37" ht="14" x14ac:dyDescent="0.3">
      <c r="A30" s="3" t="s">
        <v>48</v>
      </c>
      <c r="B30" s="4" t="s">
        <v>49</v>
      </c>
      <c r="C30" s="4" t="s">
        <v>27</v>
      </c>
      <c r="D30" s="5" t="e">
        <f>ROUND(SUMIF(RV_DATA!W6:'RV_DATA'!W94, -862843711, RV_DATA!I6:'RV_DATA'!I94), 6)</f>
        <v>#REF!</v>
      </c>
      <c r="E30" s="6" t="e">
        <f>ROUND(RV_DATA!K86, 6)</f>
        <v>#REF!</v>
      </c>
      <c r="F30" s="6" t="e">
        <f>ROUND(SUMIF(RV_DATA!W6:'RV_DATA'!W94, -862843711, RV_DATA!M6:'RV_DATA'!M94), 6)</f>
        <v>#REF!</v>
      </c>
      <c r="G30" s="6" t="e">
        <f>ROUND(RV_DATA!N86, 6)</f>
        <v>#REF!</v>
      </c>
      <c r="H30" s="6" t="e">
        <f>ROUND(SUMIF(RV_DATA!W6:'RV_DATA'!W94, -862843711, RV_DATA!O6:'RV_DATA'!O94), 6)</f>
        <v>#REF!</v>
      </c>
      <c r="AK30">
        <v>3</v>
      </c>
    </row>
    <row r="31" spans="1:37" ht="14" x14ac:dyDescent="0.3">
      <c r="A31" s="3" t="s">
        <v>52</v>
      </c>
      <c r="B31" s="4" t="s">
        <v>53</v>
      </c>
      <c r="C31" s="4" t="s">
        <v>27</v>
      </c>
      <c r="D31" s="5" t="e">
        <f>ROUND(SUMIF(RV_DATA!W6:'RV_DATA'!W94, 1434352682, RV_DATA!I6:'RV_DATA'!I94), 6)</f>
        <v>#REF!</v>
      </c>
      <c r="E31" s="6" t="e">
        <f>ROUND(RV_DATA!K89, 6)</f>
        <v>#REF!</v>
      </c>
      <c r="F31" s="6" t="e">
        <f>ROUND(SUMIF(RV_DATA!W6:'RV_DATA'!W94, 1434352682, RV_DATA!M6:'RV_DATA'!M94), 6)</f>
        <v>#REF!</v>
      </c>
      <c r="G31" s="6" t="e">
        <f>ROUND(RV_DATA!N89, 6)</f>
        <v>#REF!</v>
      </c>
      <c r="H31" s="6" t="e">
        <f>ROUND(SUMIF(RV_DATA!W6:'RV_DATA'!W94, 1434352682, RV_DATA!O6:'RV_DATA'!O94), 6)</f>
        <v>#REF!</v>
      </c>
      <c r="AK31">
        <v>3</v>
      </c>
    </row>
    <row r="32" spans="1:37" ht="14" x14ac:dyDescent="0.3">
      <c r="A32" s="3" t="s">
        <v>25</v>
      </c>
      <c r="B32" s="4" t="s">
        <v>26</v>
      </c>
      <c r="C32" s="4" t="s">
        <v>27</v>
      </c>
      <c r="D32" s="5" t="e">
        <f>ROUND(SUMIF(RV_DATA!W6:'RV_DATA'!W94, 1713591798, RV_DATA!I6:'RV_DATA'!I94), 6)</f>
        <v>#REF!</v>
      </c>
      <c r="E32" s="6" t="e">
        <f>ROUND(RV_DATA!K23, 6)</f>
        <v>#REF!</v>
      </c>
      <c r="F32" s="6" t="e">
        <f>ROUND(SUMIF(RV_DATA!W6:'RV_DATA'!W94, 1713591798, RV_DATA!M6:'RV_DATA'!M94), 6)</f>
        <v>#REF!</v>
      </c>
      <c r="G32" s="6" t="e">
        <f>ROUND(RV_DATA!N23, 6)</f>
        <v>#REF!</v>
      </c>
      <c r="H32" s="6" t="e">
        <f>ROUND(SUMIF(RV_DATA!W6:'RV_DATA'!W94, 1713591798, RV_DATA!O6:'RV_DATA'!O94), 6)</f>
        <v>#REF!</v>
      </c>
      <c r="AK32">
        <v>3</v>
      </c>
    </row>
    <row r="33" spans="1:37" ht="28" x14ac:dyDescent="0.3">
      <c r="A33" s="3" t="s">
        <v>44</v>
      </c>
      <c r="B33" s="4" t="s">
        <v>45</v>
      </c>
      <c r="C33" s="4" t="s">
        <v>14</v>
      </c>
      <c r="D33" s="5" t="e">
        <f>ROUND(SUMIF(RV_DATA!W6:'RV_DATA'!W94, -195643658, RV_DATA!I6:'RV_DATA'!I94), 6)</f>
        <v>#REF!</v>
      </c>
      <c r="E33" s="6" t="e">
        <f>ROUND(RV_DATA!K48, 6)</f>
        <v>#REF!</v>
      </c>
      <c r="F33" s="6" t="e">
        <f>ROUND(SUMIF(RV_DATA!W6:'RV_DATA'!W94, -195643658, RV_DATA!M6:'RV_DATA'!M94), 6)</f>
        <v>#REF!</v>
      </c>
      <c r="G33" s="6" t="e">
        <f>ROUND(RV_DATA!N48, 6)</f>
        <v>#REF!</v>
      </c>
      <c r="H33" s="6" t="e">
        <f>ROUND(SUMIF(RV_DATA!W6:'RV_DATA'!W94, -195643658, RV_DATA!O6:'RV_DATA'!O94), 6)</f>
        <v>#REF!</v>
      </c>
      <c r="AK33">
        <v>3</v>
      </c>
    </row>
    <row r="34" spans="1:37" ht="28" x14ac:dyDescent="0.3">
      <c r="A34" s="3" t="s">
        <v>50</v>
      </c>
      <c r="B34" s="4" t="s">
        <v>51</v>
      </c>
      <c r="C34" s="4" t="s">
        <v>1</v>
      </c>
      <c r="D34" s="5" t="e">
        <f>ROUND(SUMIF(RV_DATA!W6:'RV_DATA'!W94, 344984977, RV_DATA!I6:'RV_DATA'!I94), 6)</f>
        <v>#REF!</v>
      </c>
      <c r="E34" s="6" t="e">
        <f>ROUND(RV_DATA!K84, 6)</f>
        <v>#REF!</v>
      </c>
      <c r="F34" s="6" t="e">
        <f>ROUND(SUMIF(RV_DATA!W6:'RV_DATA'!W94, 344984977, RV_DATA!M6:'RV_DATA'!M94), 6)</f>
        <v>#REF!</v>
      </c>
      <c r="G34" s="6" t="e">
        <f>ROUND(RV_DATA!N84, 6)</f>
        <v>#REF!</v>
      </c>
      <c r="H34" s="6" t="e">
        <f>ROUND(SUMIF(RV_DATA!W6:'RV_DATA'!W94, 344984977, RV_DATA!O6:'RV_DATA'!O94), 6)</f>
        <v>#REF!</v>
      </c>
      <c r="AK34">
        <v>3</v>
      </c>
    </row>
    <row r="35" spans="1:37" ht="14" x14ac:dyDescent="0.3">
      <c r="A35" s="109" t="s">
        <v>103</v>
      </c>
      <c r="B35" s="109"/>
      <c r="C35" s="109"/>
      <c r="D35" s="109"/>
      <c r="E35" s="110" t="e">
        <f>SUMIF(AK16:AK34, 3, F16:F34)</f>
        <v>#REF!</v>
      </c>
      <c r="F35" s="110"/>
      <c r="G35" s="110" t="e">
        <f>SUMIF(AK16:AK34, 3, H16:H34)</f>
        <v>#REF!</v>
      </c>
      <c r="H35" s="109"/>
    </row>
    <row r="37" spans="1:37" ht="33" x14ac:dyDescent="0.25">
      <c r="A37" s="113" t="e">
        <f>CONCATENATE("Итого по объекту: ",IF(#REF!&lt;&gt;"Новый объект",#REF!, ""))</f>
        <v>#REF!</v>
      </c>
      <c r="B37" s="114"/>
      <c r="C37" s="114"/>
      <c r="D37" s="114"/>
      <c r="E37" s="114"/>
      <c r="F37" s="114"/>
      <c r="G37" s="114"/>
      <c r="H37" s="115"/>
      <c r="AI37" s="2" t="s">
        <v>104</v>
      </c>
    </row>
    <row r="38" spans="1:37" ht="14.25" hidden="1" customHeight="1" x14ac:dyDescent="0.3">
      <c r="A38" s="109" t="s">
        <v>105</v>
      </c>
      <c r="B38" s="109"/>
      <c r="C38" s="109"/>
      <c r="D38" s="109"/>
      <c r="E38" s="110">
        <f>SUMIF(AK1:AK37, 1, F1:F37)</f>
        <v>0</v>
      </c>
      <c r="F38" s="110"/>
      <c r="G38" s="110">
        <f>SUMIF(AK1:AK37, 1, H1:H37)</f>
        <v>0</v>
      </c>
      <c r="H38" s="109"/>
    </row>
    <row r="39" spans="1:37" ht="14" x14ac:dyDescent="0.3">
      <c r="A39" s="109" t="s">
        <v>101</v>
      </c>
      <c r="B39" s="109"/>
      <c r="C39" s="109"/>
      <c r="D39" s="109"/>
      <c r="E39" s="110" t="e">
        <f>SUMIF(AK1:AK38, 2, F1:F38)</f>
        <v>#REF!</v>
      </c>
      <c r="F39" s="110"/>
      <c r="G39" s="110" t="e">
        <f>SUMIF(AK1:AK38, 2, H1:H38)</f>
        <v>#REF!</v>
      </c>
      <c r="H39" s="109"/>
    </row>
    <row r="40" spans="1:37" ht="14" hidden="1" x14ac:dyDescent="0.3">
      <c r="A40" s="109" t="s">
        <v>103</v>
      </c>
      <c r="B40" s="109"/>
      <c r="C40" s="109"/>
      <c r="D40" s="109"/>
      <c r="E40" s="110" t="e">
        <f>SUMIF(AK1:AK39, 3, F1:F39)</f>
        <v>#REF!</v>
      </c>
      <c r="F40" s="110"/>
      <c r="G40" s="110" t="e">
        <f>SUMIF(AK1:AK39, 3, H1:H39)</f>
        <v>#REF!</v>
      </c>
      <c r="H40" s="109"/>
    </row>
    <row r="41" spans="1:37" ht="14.25" hidden="1" customHeight="1" x14ac:dyDescent="0.3">
      <c r="A41" s="109" t="s">
        <v>106</v>
      </c>
      <c r="B41" s="109"/>
      <c r="C41" s="109"/>
      <c r="D41" s="109"/>
      <c r="E41" s="110">
        <f>SUMIF(AK1:AK40, 4, F1:F40)</f>
        <v>0</v>
      </c>
      <c r="F41" s="110"/>
      <c r="G41" s="110">
        <f>SUMIF(AK1:AK40, 4, H1:H40)</f>
        <v>0</v>
      </c>
      <c r="H41" s="109"/>
    </row>
    <row r="42" spans="1:37" ht="14.25" hidden="1" customHeight="1" x14ac:dyDescent="0.3">
      <c r="A42" s="109" t="s">
        <v>107</v>
      </c>
      <c r="B42" s="109"/>
      <c r="C42" s="109"/>
      <c r="D42" s="109"/>
      <c r="E42" s="110">
        <f>SUMIF(AK1:AK41, 5, F1:F41)</f>
        <v>0</v>
      </c>
      <c r="F42" s="110"/>
      <c r="G42" s="110">
        <f>SUMIF(AK1:AK41, 5, H1:H41)</f>
        <v>0</v>
      </c>
      <c r="H42" s="109"/>
    </row>
    <row r="43" spans="1:37" ht="14.25" hidden="1" customHeight="1" x14ac:dyDescent="0.3">
      <c r="A43" s="109" t="s">
        <v>108</v>
      </c>
      <c r="B43" s="109"/>
      <c r="C43" s="109"/>
      <c r="D43" s="109"/>
      <c r="E43" s="110">
        <f>SUMIF(AK1:AK42, 6, F1:F42)</f>
        <v>0</v>
      </c>
      <c r="F43" s="110"/>
      <c r="G43" s="110">
        <f>SUMIF(AK1:AK42, 6, H1:H42)</f>
        <v>0</v>
      </c>
      <c r="H43" s="109"/>
    </row>
    <row r="44" spans="1:37" ht="14" x14ac:dyDescent="0.3">
      <c r="A44" s="109" t="s">
        <v>109</v>
      </c>
      <c r="B44" s="109"/>
      <c r="C44" s="109"/>
      <c r="D44" s="109"/>
      <c r="E44" s="110" t="e">
        <f>E43+E42+E41+E40</f>
        <v>#REF!</v>
      </c>
      <c r="F44" s="110"/>
      <c r="G44" s="110" t="e">
        <f>G43+G42+G41+G40</f>
        <v>#REF!</v>
      </c>
      <c r="H44" s="110"/>
    </row>
  </sheetData>
  <sortState xmlns:xlrd2="http://schemas.microsoft.com/office/spreadsheetml/2017/richdata2" ref="A16:AK34">
    <sortCondition ref="A16"/>
  </sortState>
  <mergeCells count="39">
    <mergeCell ref="A9:H9"/>
    <mergeCell ref="A14:D14"/>
    <mergeCell ref="E14:F14"/>
    <mergeCell ref="G14:H14"/>
    <mergeCell ref="A2:H2"/>
    <mergeCell ref="A3:H3"/>
    <mergeCell ref="A4:H4"/>
    <mergeCell ref="A5:A7"/>
    <mergeCell ref="B5:B7"/>
    <mergeCell ref="C5:C7"/>
    <mergeCell ref="D5:D7"/>
    <mergeCell ref="E5:F6"/>
    <mergeCell ref="G5:H6"/>
    <mergeCell ref="A15:H15"/>
    <mergeCell ref="A37:H37"/>
    <mergeCell ref="A38:D38"/>
    <mergeCell ref="E38:F38"/>
    <mergeCell ref="G38:H38"/>
    <mergeCell ref="A35:D35"/>
    <mergeCell ref="E35:F35"/>
    <mergeCell ref="G35:H35"/>
    <mergeCell ref="A39:D39"/>
    <mergeCell ref="E39:F39"/>
    <mergeCell ref="G39:H39"/>
    <mergeCell ref="A40:D40"/>
    <mergeCell ref="E40:F40"/>
    <mergeCell ref="G40:H40"/>
    <mergeCell ref="A41:D41"/>
    <mergeCell ref="E41:F41"/>
    <mergeCell ref="G41:H41"/>
    <mergeCell ref="A44:D44"/>
    <mergeCell ref="E44:F44"/>
    <mergeCell ref="G44:H44"/>
    <mergeCell ref="A42:D42"/>
    <mergeCell ref="E42:F42"/>
    <mergeCell ref="G42:H42"/>
    <mergeCell ref="A43:D43"/>
    <mergeCell ref="E43:F43"/>
    <mergeCell ref="G43:H43"/>
  </mergeCells>
  <pageMargins left="0.6" right="0.4" top="0.65" bottom="0.4" header="0.4" footer="0.4"/>
  <pageSetup paperSize="9" scale="72" fitToHeight="0" orientation="portrait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FB198-B379-4864-91AE-0A6623AFB30C}">
  <dimension ref="A1:H1002"/>
  <sheetViews>
    <sheetView view="pageBreakPreview" zoomScale="70" zoomScaleNormal="70" zoomScaleSheetLayoutView="70" workbookViewId="0">
      <selection activeCell="H20" sqref="H20"/>
    </sheetView>
  </sheetViews>
  <sheetFormatPr defaultColWidth="14.453125" defaultRowHeight="14.5" x14ac:dyDescent="0.35"/>
  <cols>
    <col min="1" max="1" width="86.7265625" style="19" customWidth="1"/>
    <col min="2" max="2" width="26.26953125" style="19" customWidth="1"/>
    <col min="3" max="3" width="15.1796875" style="19" customWidth="1"/>
    <col min="4" max="4" width="26.1796875" style="19" customWidth="1"/>
    <col min="5" max="5" width="26.453125" style="19" customWidth="1"/>
    <col min="6" max="6" width="25.26953125" style="19" customWidth="1"/>
    <col min="7" max="7" width="18.81640625" style="19" customWidth="1"/>
    <col min="8" max="8" width="13.54296875" style="19" customWidth="1"/>
    <col min="9" max="18" width="9.1796875" style="19" customWidth="1"/>
    <col min="19" max="16384" width="14.453125" style="19"/>
  </cols>
  <sheetData>
    <row r="1" spans="1:8" ht="39" customHeight="1" x14ac:dyDescent="0.35">
      <c r="A1" s="17"/>
      <c r="B1" s="17"/>
      <c r="C1" s="126" t="s">
        <v>159</v>
      </c>
      <c r="D1" s="126"/>
      <c r="E1" s="126"/>
      <c r="F1" s="18"/>
    </row>
    <row r="2" spans="1:8" ht="15" customHeight="1" x14ac:dyDescent="0.35">
      <c r="A2" s="17"/>
      <c r="B2" s="17"/>
      <c r="C2" s="142" t="s">
        <v>158</v>
      </c>
      <c r="D2" s="143"/>
      <c r="E2" s="143"/>
      <c r="F2" s="18"/>
    </row>
    <row r="3" spans="1:8" ht="15" customHeight="1" x14ac:dyDescent="0.35">
      <c r="A3" s="17"/>
      <c r="B3" s="17"/>
      <c r="C3" s="126" t="s">
        <v>236</v>
      </c>
      <c r="D3" s="126"/>
      <c r="E3" s="126"/>
      <c r="F3" s="18"/>
    </row>
    <row r="4" spans="1:8" ht="15" customHeight="1" x14ac:dyDescent="0.35">
      <c r="A4" s="17"/>
      <c r="B4" s="17"/>
      <c r="C4" s="126" t="s">
        <v>157</v>
      </c>
      <c r="D4" s="126"/>
      <c r="E4" s="126"/>
      <c r="F4" s="18"/>
    </row>
    <row r="5" spans="1:8" ht="15.5" x14ac:dyDescent="0.35">
      <c r="A5" s="17"/>
      <c r="B5" s="17"/>
      <c r="C5" s="126" t="s">
        <v>240</v>
      </c>
      <c r="D5" s="126"/>
      <c r="E5" s="126"/>
      <c r="F5" s="18"/>
    </row>
    <row r="6" spans="1:8" ht="15" customHeight="1" x14ac:dyDescent="0.35">
      <c r="A6" s="127" t="s">
        <v>160</v>
      </c>
      <c r="B6" s="127"/>
      <c r="C6" s="128"/>
      <c r="D6" s="128"/>
      <c r="E6" s="20"/>
      <c r="F6" s="20"/>
    </row>
    <row r="7" spans="1:8" ht="15" x14ac:dyDescent="0.35">
      <c r="A7" s="129" t="s">
        <v>161</v>
      </c>
      <c r="B7" s="129"/>
      <c r="C7" s="128"/>
      <c r="D7" s="128"/>
      <c r="E7" s="20"/>
      <c r="F7" s="20"/>
    </row>
    <row r="8" spans="1:8" ht="48" customHeight="1" x14ac:dyDescent="0.35">
      <c r="A8" s="130" t="s">
        <v>232</v>
      </c>
      <c r="B8" s="130"/>
      <c r="C8" s="130"/>
      <c r="D8" s="130"/>
      <c r="E8" s="130"/>
      <c r="F8" s="20"/>
    </row>
    <row r="9" spans="1:8" ht="8.25" customHeight="1" x14ac:dyDescent="0.35">
      <c r="A9" s="21"/>
      <c r="B9" s="21"/>
      <c r="C9" s="21"/>
      <c r="D9" s="21"/>
      <c r="E9" s="21"/>
      <c r="F9" s="21"/>
    </row>
    <row r="10" spans="1:8" ht="18.75" customHeight="1" x14ac:dyDescent="0.35">
      <c r="A10" s="131" t="s">
        <v>162</v>
      </c>
      <c r="B10" s="131" t="s">
        <v>163</v>
      </c>
      <c r="C10" s="131" t="s">
        <v>54</v>
      </c>
      <c r="D10" s="136" t="s">
        <v>165</v>
      </c>
      <c r="E10" s="137"/>
      <c r="F10" s="22"/>
      <c r="G10" s="23"/>
    </row>
    <row r="11" spans="1:8" ht="32.25" customHeight="1" x14ac:dyDescent="0.35">
      <c r="A11" s="132"/>
      <c r="B11" s="134"/>
      <c r="C11" s="132"/>
      <c r="D11" s="138"/>
      <c r="E11" s="139"/>
      <c r="F11" s="22"/>
      <c r="G11" s="23"/>
    </row>
    <row r="12" spans="1:8" ht="15.75" customHeight="1" x14ac:dyDescent="0.35">
      <c r="A12" s="132"/>
      <c r="B12" s="134"/>
      <c r="C12" s="132"/>
      <c r="D12" s="138"/>
      <c r="E12" s="139"/>
      <c r="F12" s="22"/>
      <c r="G12" s="23"/>
    </row>
    <row r="13" spans="1:8" ht="15.75" customHeight="1" x14ac:dyDescent="0.35">
      <c r="A13" s="133"/>
      <c r="B13" s="135"/>
      <c r="C13" s="133"/>
      <c r="D13" s="140"/>
      <c r="E13" s="141"/>
      <c r="F13" s="22"/>
      <c r="G13" s="23"/>
    </row>
    <row r="14" spans="1:8" ht="85.5" customHeight="1" x14ac:dyDescent="0.35">
      <c r="A14" s="70" t="s">
        <v>234</v>
      </c>
      <c r="B14" s="71" t="s">
        <v>217</v>
      </c>
      <c r="C14" s="72" t="s">
        <v>164</v>
      </c>
      <c r="D14" s="147">
        <f>'Расчет стоимости по КП'!I12</f>
        <v>57935707.920000002</v>
      </c>
      <c r="E14" s="148"/>
      <c r="F14" s="24"/>
      <c r="G14" s="25"/>
      <c r="H14" s="26"/>
    </row>
    <row r="15" spans="1:8" ht="51" customHeight="1" x14ac:dyDescent="0.35">
      <c r="A15" s="145" t="s">
        <v>241</v>
      </c>
      <c r="B15" s="145"/>
      <c r="C15" s="145"/>
      <c r="D15" s="145"/>
      <c r="E15" s="90">
        <f>D14</f>
        <v>57935707.920000002</v>
      </c>
      <c r="F15" s="24"/>
      <c r="G15" s="25"/>
      <c r="H15" s="26"/>
    </row>
    <row r="16" spans="1:8" ht="51" customHeight="1" x14ac:dyDescent="0.35">
      <c r="A16" s="153" t="s">
        <v>254</v>
      </c>
      <c r="B16" s="153"/>
      <c r="C16" s="153"/>
      <c r="D16" s="153"/>
      <c r="E16" s="153"/>
      <c r="F16" s="24"/>
      <c r="G16" s="25"/>
      <c r="H16" s="26"/>
    </row>
    <row r="17" spans="1:8" ht="109.5" customHeight="1" x14ac:dyDescent="0.35">
      <c r="A17" s="32" t="s">
        <v>255</v>
      </c>
      <c r="B17" s="32" t="s">
        <v>233</v>
      </c>
      <c r="C17" s="33" t="s">
        <v>164</v>
      </c>
      <c r="D17" s="149">
        <f>'Затратный метод 2025г'!F46</f>
        <v>15669444.470000001</v>
      </c>
      <c r="E17" s="150"/>
      <c r="F17" s="24"/>
      <c r="G17" s="25"/>
      <c r="H17" s="26"/>
    </row>
    <row r="18" spans="1:8" ht="112.5" customHeight="1" x14ac:dyDescent="0.35">
      <c r="A18" s="32" t="s">
        <v>256</v>
      </c>
      <c r="B18" s="34" t="s">
        <v>166</v>
      </c>
      <c r="C18" s="33" t="s">
        <v>164</v>
      </c>
      <c r="D18" s="151">
        <v>28490642.800000001</v>
      </c>
      <c r="E18" s="152"/>
      <c r="F18" s="24"/>
      <c r="G18" s="25"/>
      <c r="H18" s="26"/>
    </row>
    <row r="19" spans="1:8" ht="51" customHeight="1" x14ac:dyDescent="0.35">
      <c r="A19" s="145" t="s">
        <v>241</v>
      </c>
      <c r="B19" s="145"/>
      <c r="C19" s="145"/>
      <c r="D19" s="145"/>
      <c r="E19" s="31">
        <f>SUM(D17,E17,D18,E18)</f>
        <v>44160087.270000003</v>
      </c>
      <c r="F19" s="24"/>
      <c r="G19" s="25"/>
      <c r="H19" s="26"/>
    </row>
    <row r="20" spans="1:8" ht="51" customHeight="1" x14ac:dyDescent="0.35">
      <c r="A20" s="146" t="s">
        <v>235</v>
      </c>
      <c r="B20" s="146"/>
      <c r="C20" s="146"/>
      <c r="D20" s="146"/>
      <c r="E20" s="146"/>
      <c r="F20" s="24"/>
      <c r="G20" s="25"/>
      <c r="H20" s="26"/>
    </row>
    <row r="21" spans="1:8" ht="65.25" customHeight="1" x14ac:dyDescent="0.35">
      <c r="A21" s="144" t="s">
        <v>244</v>
      </c>
      <c r="B21" s="144"/>
      <c r="C21" s="144"/>
      <c r="D21" s="144"/>
      <c r="E21" s="144"/>
      <c r="F21" s="27"/>
    </row>
    <row r="22" spans="1:8" ht="15.75" customHeight="1" x14ac:dyDescent="0.35">
      <c r="A22" s="28"/>
      <c r="B22" s="28"/>
      <c r="C22" s="28"/>
      <c r="D22" s="29"/>
      <c r="E22" s="29"/>
      <c r="F22" s="29"/>
    </row>
    <row r="23" spans="1:8" ht="15.75" customHeight="1" x14ac:dyDescent="0.35">
      <c r="A23" s="28"/>
      <c r="B23" s="28"/>
      <c r="C23" s="28"/>
      <c r="D23" s="29"/>
      <c r="E23" s="29"/>
      <c r="F23" s="29"/>
    </row>
    <row r="24" spans="1:8" ht="15.75" customHeight="1" x14ac:dyDescent="0.35">
      <c r="A24" s="28"/>
      <c r="B24" s="28"/>
      <c r="C24" s="28"/>
      <c r="D24" s="29"/>
      <c r="E24" s="29"/>
      <c r="F24" s="29"/>
    </row>
    <row r="25" spans="1:8" ht="15.75" customHeight="1" x14ac:dyDescent="0.35">
      <c r="A25" s="28"/>
      <c r="B25" s="28"/>
      <c r="C25" s="28"/>
      <c r="D25" s="29"/>
      <c r="E25" s="29"/>
      <c r="F25" s="29"/>
    </row>
    <row r="26" spans="1:8" ht="15.75" customHeight="1" x14ac:dyDescent="0.35">
      <c r="A26" s="28"/>
      <c r="B26" s="28"/>
      <c r="C26" s="28"/>
      <c r="D26" s="29"/>
      <c r="E26" s="29"/>
      <c r="F26" s="29"/>
    </row>
    <row r="27" spans="1:8" ht="15.75" customHeight="1" x14ac:dyDescent="0.35">
      <c r="A27" s="28"/>
      <c r="B27" s="28"/>
      <c r="C27" s="28"/>
      <c r="D27" s="29"/>
      <c r="E27" s="29"/>
      <c r="F27" s="29"/>
    </row>
    <row r="28" spans="1:8" ht="15.75" customHeight="1" x14ac:dyDescent="0.35">
      <c r="A28" s="28"/>
      <c r="B28" s="28"/>
      <c r="C28" s="28"/>
      <c r="D28" s="29"/>
      <c r="E28" s="29"/>
      <c r="F28" s="29"/>
    </row>
    <row r="29" spans="1:8" ht="15.75" customHeight="1" x14ac:dyDescent="0.35">
      <c r="A29" s="28"/>
      <c r="B29" s="28"/>
      <c r="C29" s="28"/>
      <c r="D29" s="29"/>
      <c r="E29" s="29"/>
      <c r="F29" s="29"/>
    </row>
    <row r="30" spans="1:8" ht="15.75" customHeight="1" x14ac:dyDescent="0.35">
      <c r="A30" s="28"/>
      <c r="B30" s="28"/>
      <c r="C30" s="28"/>
      <c r="D30" s="29"/>
      <c r="E30" s="29"/>
      <c r="F30" s="29"/>
    </row>
    <row r="31" spans="1:8" ht="15.75" customHeight="1" x14ac:dyDescent="0.35">
      <c r="A31" s="28"/>
      <c r="B31" s="28"/>
      <c r="C31" s="28"/>
      <c r="D31" s="29"/>
      <c r="E31" s="29"/>
      <c r="F31" s="29"/>
    </row>
    <row r="32" spans="1:8" ht="15.75" customHeight="1" x14ac:dyDescent="0.35">
      <c r="A32" s="28"/>
      <c r="B32" s="28"/>
      <c r="C32" s="28"/>
      <c r="D32" s="29"/>
      <c r="E32" s="29"/>
      <c r="F32" s="29"/>
    </row>
    <row r="33" spans="1:6" ht="15.75" customHeight="1" x14ac:dyDescent="0.35">
      <c r="A33" s="28"/>
      <c r="B33" s="28"/>
      <c r="C33" s="28"/>
      <c r="D33" s="29"/>
      <c r="E33" s="29"/>
      <c r="F33" s="29"/>
    </row>
    <row r="34" spans="1:6" ht="15.75" customHeight="1" x14ac:dyDescent="0.35">
      <c r="A34" s="28"/>
      <c r="B34" s="28"/>
      <c r="C34" s="28"/>
      <c r="D34" s="29"/>
      <c r="E34" s="29"/>
      <c r="F34" s="29"/>
    </row>
    <row r="35" spans="1:6" ht="15.75" customHeight="1" x14ac:dyDescent="0.35">
      <c r="A35" s="28"/>
      <c r="B35" s="28"/>
      <c r="C35" s="28"/>
      <c r="D35" s="29"/>
      <c r="E35" s="29"/>
      <c r="F35" s="29"/>
    </row>
    <row r="36" spans="1:6" ht="15.75" customHeight="1" x14ac:dyDescent="0.35">
      <c r="A36" s="28"/>
      <c r="B36" s="28"/>
      <c r="C36" s="28"/>
      <c r="D36" s="29"/>
      <c r="E36" s="29"/>
      <c r="F36" s="29"/>
    </row>
    <row r="37" spans="1:6" ht="15.75" customHeight="1" x14ac:dyDescent="0.35">
      <c r="A37" s="28"/>
      <c r="B37" s="28"/>
      <c r="C37" s="28"/>
      <c r="D37" s="29"/>
      <c r="E37" s="29"/>
      <c r="F37" s="29"/>
    </row>
    <row r="38" spans="1:6" ht="15.75" customHeight="1" x14ac:dyDescent="0.35">
      <c r="A38" s="28"/>
      <c r="B38" s="28"/>
      <c r="C38" s="28"/>
      <c r="D38" s="29"/>
      <c r="E38" s="29"/>
      <c r="F38" s="29"/>
    </row>
    <row r="39" spans="1:6" ht="15.75" customHeight="1" x14ac:dyDescent="0.35">
      <c r="A39" s="28"/>
      <c r="B39" s="28"/>
      <c r="C39" s="28"/>
      <c r="D39" s="29"/>
      <c r="E39" s="29"/>
      <c r="F39" s="29"/>
    </row>
    <row r="40" spans="1:6" ht="15.75" customHeight="1" x14ac:dyDescent="0.35">
      <c r="A40" s="28"/>
      <c r="B40" s="28"/>
      <c r="C40" s="28"/>
      <c r="D40" s="29"/>
      <c r="E40" s="29"/>
      <c r="F40" s="29"/>
    </row>
    <row r="41" spans="1:6" ht="15.75" customHeight="1" x14ac:dyDescent="0.35">
      <c r="A41" s="28"/>
      <c r="B41" s="28"/>
      <c r="C41" s="28"/>
      <c r="D41" s="29"/>
      <c r="E41" s="29"/>
      <c r="F41" s="29"/>
    </row>
    <row r="42" spans="1:6" ht="15.75" customHeight="1" x14ac:dyDescent="0.35">
      <c r="A42" s="28"/>
      <c r="B42" s="28"/>
      <c r="C42" s="28"/>
      <c r="D42" s="29"/>
      <c r="E42" s="29"/>
      <c r="F42" s="29"/>
    </row>
    <row r="43" spans="1:6" ht="15.75" customHeight="1" x14ac:dyDescent="0.35">
      <c r="A43" s="28"/>
      <c r="B43" s="28"/>
      <c r="C43" s="28"/>
      <c r="D43" s="29"/>
      <c r="E43" s="29"/>
      <c r="F43" s="29"/>
    </row>
    <row r="44" spans="1:6" ht="15.75" customHeight="1" x14ac:dyDescent="0.35">
      <c r="A44" s="28"/>
      <c r="B44" s="28"/>
      <c r="C44" s="28"/>
      <c r="D44" s="29"/>
      <c r="E44" s="29"/>
      <c r="F44" s="29"/>
    </row>
    <row r="45" spans="1:6" ht="15.75" customHeight="1" x14ac:dyDescent="0.35">
      <c r="A45" s="28"/>
      <c r="B45" s="28"/>
      <c r="C45" s="28"/>
      <c r="D45" s="29"/>
      <c r="E45" s="29"/>
      <c r="F45" s="29"/>
    </row>
    <row r="46" spans="1:6" ht="15.75" customHeight="1" x14ac:dyDescent="0.35">
      <c r="A46" s="28"/>
      <c r="B46" s="28"/>
      <c r="C46" s="28"/>
      <c r="D46" s="29"/>
      <c r="E46" s="29"/>
      <c r="F46" s="29"/>
    </row>
    <row r="47" spans="1:6" ht="15.75" customHeight="1" x14ac:dyDescent="0.35">
      <c r="A47" s="28"/>
      <c r="B47" s="28"/>
      <c r="C47" s="28"/>
      <c r="D47" s="29"/>
      <c r="E47" s="29"/>
      <c r="F47" s="29"/>
    </row>
    <row r="48" spans="1:6" ht="15.75" customHeight="1" x14ac:dyDescent="0.35">
      <c r="A48" s="28"/>
      <c r="B48" s="28"/>
      <c r="C48" s="28"/>
      <c r="D48" s="29"/>
      <c r="E48" s="29"/>
      <c r="F48" s="29"/>
    </row>
    <row r="49" spans="1:6" ht="15.75" customHeight="1" x14ac:dyDescent="0.35">
      <c r="A49" s="28"/>
      <c r="B49" s="28"/>
      <c r="C49" s="28"/>
      <c r="D49" s="29"/>
      <c r="E49" s="29"/>
      <c r="F49" s="29"/>
    </row>
    <row r="50" spans="1:6" ht="15.75" customHeight="1" x14ac:dyDescent="0.35">
      <c r="A50" s="28"/>
      <c r="B50" s="28"/>
      <c r="C50" s="28"/>
      <c r="D50" s="29"/>
      <c r="E50" s="29"/>
      <c r="F50" s="29"/>
    </row>
    <row r="51" spans="1:6" ht="15.75" customHeight="1" x14ac:dyDescent="0.35">
      <c r="A51" s="28"/>
      <c r="B51" s="28"/>
      <c r="C51" s="28"/>
      <c r="D51" s="29"/>
      <c r="E51" s="29"/>
      <c r="F51" s="29"/>
    </row>
    <row r="52" spans="1:6" ht="15.75" customHeight="1" x14ac:dyDescent="0.35">
      <c r="A52" s="28"/>
      <c r="B52" s="28"/>
      <c r="C52" s="28"/>
      <c r="D52" s="29"/>
      <c r="E52" s="29"/>
      <c r="F52" s="29"/>
    </row>
    <row r="53" spans="1:6" ht="15.75" customHeight="1" x14ac:dyDescent="0.35">
      <c r="A53" s="28"/>
      <c r="B53" s="28"/>
      <c r="C53" s="28"/>
      <c r="D53" s="29"/>
      <c r="E53" s="29"/>
      <c r="F53" s="29"/>
    </row>
    <row r="54" spans="1:6" ht="15.75" customHeight="1" x14ac:dyDescent="0.35">
      <c r="A54" s="28"/>
      <c r="B54" s="28"/>
      <c r="C54" s="28"/>
      <c r="D54" s="29"/>
      <c r="E54" s="29"/>
      <c r="F54" s="29"/>
    </row>
    <row r="55" spans="1:6" ht="15.75" customHeight="1" x14ac:dyDescent="0.35">
      <c r="A55" s="28"/>
      <c r="B55" s="28"/>
      <c r="C55" s="28"/>
      <c r="D55" s="29"/>
      <c r="E55" s="29"/>
      <c r="F55" s="29"/>
    </row>
    <row r="56" spans="1:6" ht="15.75" customHeight="1" x14ac:dyDescent="0.35">
      <c r="A56" s="28"/>
      <c r="B56" s="28"/>
      <c r="C56" s="28"/>
      <c r="D56" s="29"/>
      <c r="E56" s="29"/>
      <c r="F56" s="29"/>
    </row>
    <row r="57" spans="1:6" ht="15.75" customHeight="1" x14ac:dyDescent="0.35">
      <c r="A57" s="28"/>
      <c r="B57" s="28"/>
      <c r="C57" s="28"/>
      <c r="D57" s="29"/>
      <c r="E57" s="29"/>
      <c r="F57" s="29"/>
    </row>
    <row r="58" spans="1:6" ht="15.75" customHeight="1" x14ac:dyDescent="0.35">
      <c r="A58" s="28"/>
      <c r="B58" s="28"/>
      <c r="C58" s="28"/>
      <c r="D58" s="29"/>
      <c r="E58" s="29"/>
      <c r="F58" s="29"/>
    </row>
    <row r="59" spans="1:6" ht="15.75" customHeight="1" x14ac:dyDescent="0.35">
      <c r="A59" s="28"/>
      <c r="B59" s="28"/>
      <c r="C59" s="28"/>
      <c r="D59" s="29"/>
      <c r="E59" s="29"/>
      <c r="F59" s="29"/>
    </row>
    <row r="60" spans="1:6" ht="15.75" customHeight="1" x14ac:dyDescent="0.35">
      <c r="A60" s="28"/>
      <c r="B60" s="28"/>
      <c r="C60" s="28"/>
      <c r="D60" s="29"/>
      <c r="E60" s="29"/>
      <c r="F60" s="29"/>
    </row>
    <row r="61" spans="1:6" ht="15.75" customHeight="1" x14ac:dyDescent="0.35">
      <c r="A61" s="28"/>
      <c r="B61" s="28"/>
      <c r="C61" s="28"/>
      <c r="D61" s="29"/>
      <c r="E61" s="29"/>
      <c r="F61" s="29"/>
    </row>
    <row r="62" spans="1:6" ht="15.75" customHeight="1" x14ac:dyDescent="0.35">
      <c r="A62" s="28"/>
      <c r="B62" s="28"/>
      <c r="C62" s="28"/>
      <c r="D62" s="29"/>
      <c r="E62" s="29"/>
      <c r="F62" s="29"/>
    </row>
    <row r="63" spans="1:6" ht="15.75" customHeight="1" x14ac:dyDescent="0.35">
      <c r="A63" s="28"/>
      <c r="B63" s="28"/>
      <c r="C63" s="28"/>
      <c r="D63" s="29"/>
      <c r="E63" s="29"/>
      <c r="F63" s="29"/>
    </row>
    <row r="64" spans="1:6" ht="15.75" customHeight="1" x14ac:dyDescent="0.35">
      <c r="A64" s="28"/>
      <c r="B64" s="28"/>
      <c r="C64" s="28"/>
      <c r="D64" s="29"/>
      <c r="E64" s="29"/>
      <c r="F64" s="29"/>
    </row>
    <row r="65" spans="1:6" ht="15.75" customHeight="1" x14ac:dyDescent="0.35">
      <c r="A65" s="28"/>
      <c r="B65" s="28"/>
      <c r="C65" s="28"/>
      <c r="D65" s="29"/>
      <c r="E65" s="29"/>
      <c r="F65" s="29"/>
    </row>
    <row r="66" spans="1:6" ht="15.75" customHeight="1" x14ac:dyDescent="0.35">
      <c r="A66" s="28"/>
      <c r="B66" s="28"/>
      <c r="C66" s="28"/>
      <c r="D66" s="29"/>
      <c r="E66" s="29"/>
      <c r="F66" s="29"/>
    </row>
    <row r="67" spans="1:6" ht="15.75" customHeight="1" x14ac:dyDescent="0.35">
      <c r="A67" s="28"/>
      <c r="B67" s="28"/>
      <c r="C67" s="28"/>
      <c r="D67" s="29"/>
      <c r="E67" s="29"/>
      <c r="F67" s="29"/>
    </row>
    <row r="68" spans="1:6" ht="15.75" customHeight="1" x14ac:dyDescent="0.35">
      <c r="A68" s="28"/>
      <c r="B68" s="28"/>
      <c r="C68" s="28"/>
      <c r="D68" s="29"/>
      <c r="E68" s="29"/>
      <c r="F68" s="29"/>
    </row>
    <row r="69" spans="1:6" ht="15.75" customHeight="1" x14ac:dyDescent="0.35">
      <c r="A69" s="28"/>
      <c r="B69" s="28"/>
      <c r="C69" s="28"/>
      <c r="D69" s="29"/>
      <c r="E69" s="29"/>
      <c r="F69" s="29"/>
    </row>
    <row r="70" spans="1:6" ht="15.75" customHeight="1" x14ac:dyDescent="0.35">
      <c r="A70" s="28"/>
      <c r="B70" s="28"/>
      <c r="C70" s="28"/>
      <c r="D70" s="29"/>
      <c r="E70" s="29"/>
      <c r="F70" s="29"/>
    </row>
    <row r="71" spans="1:6" ht="15.75" customHeight="1" x14ac:dyDescent="0.35">
      <c r="A71" s="28"/>
      <c r="B71" s="28"/>
      <c r="C71" s="28"/>
      <c r="D71" s="29"/>
      <c r="E71" s="29"/>
      <c r="F71" s="29"/>
    </row>
    <row r="72" spans="1:6" ht="15.75" customHeight="1" x14ac:dyDescent="0.35">
      <c r="A72" s="28"/>
      <c r="B72" s="28"/>
      <c r="C72" s="28"/>
      <c r="D72" s="29"/>
      <c r="E72" s="29"/>
      <c r="F72" s="29"/>
    </row>
    <row r="73" spans="1:6" ht="15.75" customHeight="1" x14ac:dyDescent="0.35">
      <c r="A73" s="28"/>
      <c r="B73" s="28"/>
      <c r="C73" s="28"/>
      <c r="D73" s="29"/>
      <c r="E73" s="29"/>
      <c r="F73" s="29"/>
    </row>
    <row r="74" spans="1:6" ht="15.75" customHeight="1" x14ac:dyDescent="0.35">
      <c r="A74" s="28"/>
      <c r="B74" s="28"/>
      <c r="C74" s="28"/>
      <c r="D74" s="29"/>
      <c r="E74" s="29"/>
      <c r="F74" s="29"/>
    </row>
    <row r="75" spans="1:6" ht="15.75" customHeight="1" x14ac:dyDescent="0.35">
      <c r="A75" s="28"/>
      <c r="B75" s="28"/>
      <c r="C75" s="28"/>
      <c r="D75" s="29"/>
      <c r="E75" s="29"/>
      <c r="F75" s="29"/>
    </row>
    <row r="76" spans="1:6" ht="15.75" customHeight="1" x14ac:dyDescent="0.35">
      <c r="A76" s="28"/>
      <c r="B76" s="28"/>
      <c r="C76" s="28"/>
      <c r="D76" s="29"/>
      <c r="E76" s="29"/>
      <c r="F76" s="29"/>
    </row>
    <row r="77" spans="1:6" ht="15.75" customHeight="1" x14ac:dyDescent="0.35">
      <c r="A77" s="28"/>
      <c r="B77" s="28"/>
      <c r="C77" s="28"/>
      <c r="D77" s="29"/>
      <c r="E77" s="29"/>
      <c r="F77" s="29"/>
    </row>
    <row r="78" spans="1:6" ht="15.75" customHeight="1" x14ac:dyDescent="0.35">
      <c r="A78" s="28"/>
      <c r="B78" s="28"/>
      <c r="C78" s="28"/>
      <c r="D78" s="29"/>
      <c r="E78" s="29"/>
      <c r="F78" s="29"/>
    </row>
    <row r="79" spans="1:6" ht="15.75" customHeight="1" x14ac:dyDescent="0.35">
      <c r="A79" s="28"/>
      <c r="B79" s="28"/>
      <c r="C79" s="28"/>
      <c r="D79" s="29"/>
      <c r="E79" s="29"/>
      <c r="F79" s="29"/>
    </row>
    <row r="80" spans="1:6" ht="15.75" customHeight="1" x14ac:dyDescent="0.35">
      <c r="A80" s="28"/>
      <c r="B80" s="28"/>
      <c r="C80" s="28"/>
      <c r="D80" s="29"/>
      <c r="E80" s="29"/>
      <c r="F80" s="29"/>
    </row>
    <row r="81" spans="1:6" ht="15.75" customHeight="1" x14ac:dyDescent="0.35">
      <c r="A81" s="28"/>
      <c r="B81" s="28"/>
      <c r="C81" s="28"/>
      <c r="D81" s="29"/>
      <c r="E81" s="29"/>
      <c r="F81" s="29"/>
    </row>
    <row r="82" spans="1:6" ht="15.75" customHeight="1" x14ac:dyDescent="0.35">
      <c r="A82" s="28"/>
      <c r="B82" s="28"/>
      <c r="C82" s="28"/>
      <c r="D82" s="29"/>
      <c r="E82" s="29"/>
      <c r="F82" s="29"/>
    </row>
    <row r="83" spans="1:6" ht="15.75" customHeight="1" x14ac:dyDescent="0.35">
      <c r="A83" s="28"/>
      <c r="B83" s="28"/>
      <c r="C83" s="28"/>
      <c r="D83" s="29"/>
      <c r="E83" s="29"/>
      <c r="F83" s="29"/>
    </row>
    <row r="84" spans="1:6" ht="15.75" customHeight="1" x14ac:dyDescent="0.35">
      <c r="A84" s="28"/>
      <c r="B84" s="28"/>
      <c r="C84" s="28"/>
      <c r="D84" s="29"/>
      <c r="E84" s="29"/>
      <c r="F84" s="29"/>
    </row>
    <row r="85" spans="1:6" ht="15.75" customHeight="1" x14ac:dyDescent="0.35">
      <c r="A85" s="28"/>
      <c r="B85" s="28"/>
      <c r="C85" s="28"/>
      <c r="D85" s="29"/>
      <c r="E85" s="29"/>
      <c r="F85" s="29"/>
    </row>
    <row r="86" spans="1:6" ht="15.75" customHeight="1" x14ac:dyDescent="0.35">
      <c r="A86" s="28"/>
      <c r="B86" s="28"/>
      <c r="C86" s="28"/>
      <c r="D86" s="29"/>
      <c r="E86" s="29"/>
      <c r="F86" s="29"/>
    </row>
    <row r="87" spans="1:6" ht="15.75" customHeight="1" x14ac:dyDescent="0.35">
      <c r="A87" s="28"/>
      <c r="B87" s="28"/>
      <c r="C87" s="28"/>
      <c r="D87" s="29"/>
      <c r="E87" s="29"/>
      <c r="F87" s="29"/>
    </row>
    <row r="88" spans="1:6" ht="15.75" customHeight="1" x14ac:dyDescent="0.35">
      <c r="A88" s="28"/>
      <c r="B88" s="28"/>
      <c r="C88" s="28"/>
      <c r="D88" s="29"/>
      <c r="E88" s="29"/>
      <c r="F88" s="29"/>
    </row>
    <row r="89" spans="1:6" ht="15.75" customHeight="1" x14ac:dyDescent="0.35">
      <c r="A89" s="28"/>
      <c r="B89" s="28"/>
      <c r="C89" s="28"/>
      <c r="D89" s="29"/>
      <c r="E89" s="29"/>
      <c r="F89" s="29"/>
    </row>
    <row r="90" spans="1:6" ht="15.75" customHeight="1" x14ac:dyDescent="0.35">
      <c r="A90" s="28"/>
      <c r="B90" s="28"/>
      <c r="C90" s="28"/>
      <c r="D90" s="29"/>
      <c r="E90" s="29"/>
      <c r="F90" s="29"/>
    </row>
    <row r="91" spans="1:6" ht="15.75" customHeight="1" x14ac:dyDescent="0.35">
      <c r="A91" s="28"/>
      <c r="B91" s="28"/>
      <c r="C91" s="28"/>
      <c r="D91" s="29"/>
      <c r="E91" s="29"/>
      <c r="F91" s="29"/>
    </row>
    <row r="92" spans="1:6" ht="15.75" customHeight="1" x14ac:dyDescent="0.35">
      <c r="A92" s="28"/>
      <c r="B92" s="28"/>
      <c r="C92" s="28"/>
      <c r="D92" s="29"/>
      <c r="E92" s="29"/>
      <c r="F92" s="29"/>
    </row>
    <row r="93" spans="1:6" ht="15.75" customHeight="1" x14ac:dyDescent="0.35">
      <c r="A93" s="28"/>
      <c r="B93" s="28"/>
      <c r="C93" s="28"/>
      <c r="D93" s="29"/>
      <c r="E93" s="29"/>
      <c r="F93" s="29"/>
    </row>
    <row r="94" spans="1:6" ht="15.75" customHeight="1" x14ac:dyDescent="0.35">
      <c r="A94" s="28"/>
      <c r="B94" s="28"/>
      <c r="C94" s="28"/>
      <c r="D94" s="29"/>
      <c r="E94" s="29"/>
      <c r="F94" s="29"/>
    </row>
    <row r="95" spans="1:6" ht="15.75" customHeight="1" x14ac:dyDescent="0.35">
      <c r="A95" s="28"/>
      <c r="B95" s="28"/>
      <c r="C95" s="28"/>
      <c r="D95" s="29"/>
      <c r="E95" s="29"/>
      <c r="F95" s="29"/>
    </row>
    <row r="96" spans="1:6" ht="15.75" customHeight="1" x14ac:dyDescent="0.35">
      <c r="A96" s="28"/>
      <c r="B96" s="28"/>
      <c r="C96" s="28"/>
      <c r="D96" s="29"/>
      <c r="E96" s="29"/>
      <c r="F96" s="29"/>
    </row>
    <row r="97" spans="1:6" ht="15.75" customHeight="1" x14ac:dyDescent="0.35">
      <c r="A97" s="28"/>
      <c r="B97" s="28"/>
      <c r="C97" s="28"/>
      <c r="D97" s="29"/>
      <c r="E97" s="29"/>
      <c r="F97" s="29"/>
    </row>
    <row r="98" spans="1:6" ht="15.75" customHeight="1" x14ac:dyDescent="0.35">
      <c r="A98" s="28"/>
      <c r="B98" s="28"/>
      <c r="C98" s="28"/>
      <c r="D98" s="29"/>
      <c r="E98" s="29"/>
      <c r="F98" s="29"/>
    </row>
    <row r="99" spans="1:6" ht="15.75" customHeight="1" x14ac:dyDescent="0.35">
      <c r="A99" s="28"/>
      <c r="B99" s="28"/>
      <c r="C99" s="28"/>
      <c r="D99" s="29"/>
      <c r="E99" s="29"/>
      <c r="F99" s="29"/>
    </row>
    <row r="100" spans="1:6" ht="15.75" customHeight="1" x14ac:dyDescent="0.35">
      <c r="A100" s="28"/>
      <c r="B100" s="28"/>
      <c r="C100" s="28"/>
      <c r="D100" s="29"/>
      <c r="E100" s="29"/>
      <c r="F100" s="29"/>
    </row>
    <row r="101" spans="1:6" ht="15.75" customHeight="1" x14ac:dyDescent="0.35">
      <c r="A101" s="28"/>
      <c r="B101" s="28"/>
      <c r="C101" s="28"/>
      <c r="D101" s="29"/>
      <c r="E101" s="29"/>
      <c r="F101" s="29"/>
    </row>
    <row r="102" spans="1:6" ht="15.75" customHeight="1" x14ac:dyDescent="0.35">
      <c r="A102" s="28"/>
      <c r="B102" s="28"/>
      <c r="C102" s="28"/>
      <c r="D102" s="29"/>
      <c r="E102" s="29"/>
      <c r="F102" s="29"/>
    </row>
    <row r="103" spans="1:6" ht="15.75" customHeight="1" x14ac:dyDescent="0.35">
      <c r="A103" s="28"/>
      <c r="B103" s="28"/>
      <c r="C103" s="28"/>
      <c r="D103" s="29"/>
      <c r="E103" s="29"/>
      <c r="F103" s="29"/>
    </row>
    <row r="104" spans="1:6" ht="15.75" customHeight="1" x14ac:dyDescent="0.35">
      <c r="A104" s="28"/>
      <c r="B104" s="28"/>
      <c r="C104" s="28"/>
      <c r="D104" s="29"/>
      <c r="E104" s="29"/>
      <c r="F104" s="29"/>
    </row>
    <row r="105" spans="1:6" ht="15.75" customHeight="1" x14ac:dyDescent="0.35">
      <c r="A105" s="28"/>
      <c r="B105" s="28"/>
      <c r="C105" s="28"/>
      <c r="D105" s="29"/>
      <c r="E105" s="29"/>
      <c r="F105" s="29"/>
    </row>
    <row r="106" spans="1:6" ht="15.75" customHeight="1" x14ac:dyDescent="0.35">
      <c r="A106" s="28"/>
      <c r="B106" s="28"/>
      <c r="C106" s="28"/>
      <c r="D106" s="29"/>
      <c r="E106" s="29"/>
      <c r="F106" s="29"/>
    </row>
    <row r="107" spans="1:6" ht="15.75" customHeight="1" x14ac:dyDescent="0.35">
      <c r="A107" s="28"/>
      <c r="B107" s="28"/>
      <c r="C107" s="28"/>
      <c r="D107" s="29"/>
      <c r="E107" s="29"/>
      <c r="F107" s="29"/>
    </row>
    <row r="108" spans="1:6" ht="15.75" customHeight="1" x14ac:dyDescent="0.35">
      <c r="A108" s="28"/>
      <c r="B108" s="28"/>
      <c r="C108" s="28"/>
      <c r="D108" s="29"/>
      <c r="E108" s="29"/>
      <c r="F108" s="29"/>
    </row>
    <row r="109" spans="1:6" ht="15.75" customHeight="1" x14ac:dyDescent="0.35">
      <c r="A109" s="28"/>
      <c r="B109" s="28"/>
      <c r="C109" s="28"/>
      <c r="D109" s="29"/>
      <c r="E109" s="29"/>
      <c r="F109" s="29"/>
    </row>
    <row r="110" spans="1:6" ht="15.75" customHeight="1" x14ac:dyDescent="0.35">
      <c r="A110" s="28"/>
      <c r="B110" s="28"/>
      <c r="C110" s="28"/>
      <c r="D110" s="29"/>
      <c r="E110" s="29"/>
      <c r="F110" s="29"/>
    </row>
    <row r="111" spans="1:6" ht="15.75" customHeight="1" x14ac:dyDescent="0.35">
      <c r="A111" s="28"/>
      <c r="B111" s="28"/>
      <c r="C111" s="28"/>
      <c r="D111" s="29"/>
      <c r="E111" s="29"/>
      <c r="F111" s="29"/>
    </row>
    <row r="112" spans="1:6" ht="15.75" customHeight="1" x14ac:dyDescent="0.35">
      <c r="A112" s="28"/>
      <c r="B112" s="28"/>
      <c r="C112" s="28"/>
      <c r="D112" s="29"/>
      <c r="E112" s="29"/>
      <c r="F112" s="29"/>
    </row>
    <row r="113" spans="1:6" ht="15.75" customHeight="1" x14ac:dyDescent="0.35">
      <c r="A113" s="28"/>
      <c r="B113" s="28"/>
      <c r="C113" s="28"/>
      <c r="D113" s="29"/>
      <c r="E113" s="29"/>
      <c r="F113" s="29"/>
    </row>
    <row r="114" spans="1:6" ht="15.75" customHeight="1" x14ac:dyDescent="0.35">
      <c r="A114" s="28"/>
      <c r="B114" s="28"/>
      <c r="C114" s="28"/>
      <c r="D114" s="29"/>
      <c r="E114" s="29"/>
      <c r="F114" s="29"/>
    </row>
    <row r="115" spans="1:6" ht="15.75" customHeight="1" x14ac:dyDescent="0.35">
      <c r="A115" s="28"/>
      <c r="B115" s="28"/>
      <c r="C115" s="28"/>
      <c r="D115" s="29"/>
      <c r="E115" s="29"/>
      <c r="F115" s="29"/>
    </row>
    <row r="116" spans="1:6" ht="15.75" customHeight="1" x14ac:dyDescent="0.35">
      <c r="A116" s="28"/>
      <c r="B116" s="28"/>
      <c r="C116" s="28"/>
      <c r="D116" s="29"/>
      <c r="E116" s="29"/>
      <c r="F116" s="29"/>
    </row>
    <row r="117" spans="1:6" ht="15.75" customHeight="1" x14ac:dyDescent="0.35">
      <c r="A117" s="28"/>
      <c r="B117" s="28"/>
      <c r="C117" s="28"/>
      <c r="D117" s="29"/>
      <c r="E117" s="29"/>
      <c r="F117" s="29"/>
    </row>
    <row r="118" spans="1:6" ht="15.75" customHeight="1" x14ac:dyDescent="0.35">
      <c r="A118" s="28"/>
      <c r="B118" s="28"/>
      <c r="C118" s="28"/>
      <c r="D118" s="29"/>
      <c r="E118" s="29"/>
      <c r="F118" s="29"/>
    </row>
    <row r="119" spans="1:6" ht="15.75" customHeight="1" x14ac:dyDescent="0.35">
      <c r="A119" s="28"/>
      <c r="B119" s="28"/>
      <c r="C119" s="28"/>
      <c r="D119" s="29"/>
      <c r="E119" s="29"/>
      <c r="F119" s="29"/>
    </row>
    <row r="120" spans="1:6" ht="15.75" customHeight="1" x14ac:dyDescent="0.35">
      <c r="A120" s="28"/>
      <c r="B120" s="28"/>
      <c r="C120" s="28"/>
      <c r="D120" s="29"/>
      <c r="E120" s="29"/>
      <c r="F120" s="29"/>
    </row>
    <row r="121" spans="1:6" ht="15.75" customHeight="1" x14ac:dyDescent="0.35">
      <c r="A121" s="28"/>
      <c r="B121" s="28"/>
      <c r="C121" s="28"/>
      <c r="D121" s="29"/>
      <c r="E121" s="29"/>
      <c r="F121" s="29"/>
    </row>
    <row r="122" spans="1:6" ht="15.75" customHeight="1" x14ac:dyDescent="0.35">
      <c r="A122" s="28"/>
      <c r="B122" s="28"/>
      <c r="C122" s="28"/>
      <c r="D122" s="29"/>
      <c r="E122" s="29"/>
      <c r="F122" s="29"/>
    </row>
    <row r="123" spans="1:6" ht="15.75" customHeight="1" x14ac:dyDescent="0.35">
      <c r="A123" s="28"/>
      <c r="B123" s="28"/>
      <c r="C123" s="28"/>
      <c r="D123" s="29"/>
      <c r="E123" s="29"/>
      <c r="F123" s="29"/>
    </row>
    <row r="124" spans="1:6" ht="15.75" customHeight="1" x14ac:dyDescent="0.35">
      <c r="A124" s="28"/>
      <c r="B124" s="28"/>
      <c r="C124" s="28"/>
      <c r="D124" s="29"/>
      <c r="E124" s="29"/>
      <c r="F124" s="29"/>
    </row>
    <row r="125" spans="1:6" ht="15.75" customHeight="1" x14ac:dyDescent="0.35">
      <c r="A125" s="28"/>
      <c r="B125" s="28"/>
      <c r="C125" s="28"/>
      <c r="D125" s="29"/>
      <c r="E125" s="29"/>
      <c r="F125" s="29"/>
    </row>
    <row r="126" spans="1:6" ht="15.75" customHeight="1" x14ac:dyDescent="0.35">
      <c r="A126" s="28"/>
      <c r="B126" s="28"/>
      <c r="C126" s="28"/>
      <c r="D126" s="29"/>
      <c r="E126" s="29"/>
      <c r="F126" s="29"/>
    </row>
    <row r="127" spans="1:6" ht="15.75" customHeight="1" x14ac:dyDescent="0.35">
      <c r="A127" s="28"/>
      <c r="B127" s="28"/>
      <c r="C127" s="28"/>
      <c r="D127" s="29"/>
      <c r="E127" s="29"/>
      <c r="F127" s="29"/>
    </row>
    <row r="128" spans="1:6" ht="15.75" customHeight="1" x14ac:dyDescent="0.35">
      <c r="A128" s="28"/>
      <c r="B128" s="28"/>
      <c r="C128" s="28"/>
      <c r="D128" s="29"/>
      <c r="E128" s="29"/>
      <c r="F128" s="29"/>
    </row>
    <row r="129" spans="1:6" ht="15.75" customHeight="1" x14ac:dyDescent="0.35">
      <c r="A129" s="28"/>
      <c r="B129" s="28"/>
      <c r="C129" s="28"/>
      <c r="D129" s="29"/>
      <c r="E129" s="29"/>
      <c r="F129" s="29"/>
    </row>
    <row r="130" spans="1:6" ht="15.75" customHeight="1" x14ac:dyDescent="0.35">
      <c r="A130" s="28"/>
      <c r="B130" s="28"/>
      <c r="C130" s="28"/>
      <c r="D130" s="29"/>
      <c r="E130" s="29"/>
      <c r="F130" s="29"/>
    </row>
    <row r="131" spans="1:6" ht="15.75" customHeight="1" x14ac:dyDescent="0.35">
      <c r="A131" s="28"/>
      <c r="B131" s="28"/>
      <c r="C131" s="28"/>
      <c r="D131" s="29"/>
      <c r="E131" s="29"/>
      <c r="F131" s="29"/>
    </row>
    <row r="132" spans="1:6" ht="15.75" customHeight="1" x14ac:dyDescent="0.35">
      <c r="A132" s="28"/>
      <c r="B132" s="28"/>
      <c r="C132" s="28"/>
      <c r="D132" s="29"/>
      <c r="E132" s="29"/>
      <c r="F132" s="29"/>
    </row>
    <row r="133" spans="1:6" ht="15.75" customHeight="1" x14ac:dyDescent="0.35">
      <c r="A133" s="28"/>
      <c r="B133" s="28"/>
      <c r="C133" s="28"/>
      <c r="D133" s="29"/>
      <c r="E133" s="29"/>
      <c r="F133" s="29"/>
    </row>
    <row r="134" spans="1:6" ht="15.75" customHeight="1" x14ac:dyDescent="0.35">
      <c r="A134" s="28"/>
      <c r="B134" s="28"/>
      <c r="C134" s="28"/>
      <c r="D134" s="29"/>
      <c r="E134" s="29"/>
      <c r="F134" s="29"/>
    </row>
    <row r="135" spans="1:6" ht="15.75" customHeight="1" x14ac:dyDescent="0.35">
      <c r="A135" s="28"/>
      <c r="B135" s="28"/>
      <c r="C135" s="28"/>
      <c r="D135" s="29"/>
      <c r="E135" s="29"/>
      <c r="F135" s="29"/>
    </row>
    <row r="136" spans="1:6" ht="15.75" customHeight="1" x14ac:dyDescent="0.35">
      <c r="A136" s="28"/>
      <c r="B136" s="28"/>
      <c r="C136" s="28"/>
      <c r="D136" s="29"/>
      <c r="E136" s="29"/>
      <c r="F136" s="29"/>
    </row>
    <row r="137" spans="1:6" ht="15.75" customHeight="1" x14ac:dyDescent="0.35">
      <c r="A137" s="28"/>
      <c r="B137" s="28"/>
      <c r="C137" s="28"/>
      <c r="D137" s="29"/>
      <c r="E137" s="29"/>
      <c r="F137" s="29"/>
    </row>
    <row r="138" spans="1:6" ht="15.75" customHeight="1" x14ac:dyDescent="0.35">
      <c r="A138" s="28"/>
      <c r="B138" s="28"/>
      <c r="C138" s="28"/>
      <c r="D138" s="29"/>
      <c r="E138" s="29"/>
      <c r="F138" s="29"/>
    </row>
    <row r="139" spans="1:6" ht="15.75" customHeight="1" x14ac:dyDescent="0.35">
      <c r="A139" s="28"/>
      <c r="B139" s="28"/>
      <c r="C139" s="28"/>
      <c r="D139" s="29"/>
      <c r="E139" s="29"/>
      <c r="F139" s="29"/>
    </row>
    <row r="140" spans="1:6" ht="15.75" customHeight="1" x14ac:dyDescent="0.35">
      <c r="A140" s="28"/>
      <c r="B140" s="28"/>
      <c r="C140" s="28"/>
      <c r="D140" s="29"/>
      <c r="E140" s="29"/>
      <c r="F140" s="29"/>
    </row>
    <row r="141" spans="1:6" ht="15.75" customHeight="1" x14ac:dyDescent="0.35">
      <c r="A141" s="28"/>
      <c r="B141" s="28"/>
      <c r="C141" s="28"/>
      <c r="D141" s="29"/>
      <c r="E141" s="29"/>
      <c r="F141" s="29"/>
    </row>
    <row r="142" spans="1:6" ht="15.75" customHeight="1" x14ac:dyDescent="0.35">
      <c r="A142" s="28"/>
      <c r="B142" s="28"/>
      <c r="C142" s="28"/>
      <c r="D142" s="29"/>
      <c r="E142" s="29"/>
      <c r="F142" s="29"/>
    </row>
    <row r="143" spans="1:6" ht="15.75" customHeight="1" x14ac:dyDescent="0.35">
      <c r="A143" s="28"/>
      <c r="B143" s="28"/>
      <c r="C143" s="28"/>
      <c r="D143" s="29"/>
      <c r="E143" s="29"/>
      <c r="F143" s="29"/>
    </row>
    <row r="144" spans="1:6" ht="15.75" customHeight="1" x14ac:dyDescent="0.35">
      <c r="A144" s="28"/>
      <c r="B144" s="28"/>
      <c r="C144" s="28"/>
      <c r="D144" s="29"/>
      <c r="E144" s="29"/>
      <c r="F144" s="29"/>
    </row>
    <row r="145" spans="1:6" ht="15.75" customHeight="1" x14ac:dyDescent="0.35">
      <c r="A145" s="28"/>
      <c r="B145" s="28"/>
      <c r="C145" s="28"/>
      <c r="D145" s="29"/>
      <c r="E145" s="29"/>
      <c r="F145" s="29"/>
    </row>
    <row r="146" spans="1:6" ht="15.75" customHeight="1" x14ac:dyDescent="0.35">
      <c r="A146" s="28"/>
      <c r="B146" s="28"/>
      <c r="C146" s="28"/>
      <c r="D146" s="29"/>
      <c r="E146" s="29"/>
      <c r="F146" s="29"/>
    </row>
    <row r="147" spans="1:6" ht="15.75" customHeight="1" x14ac:dyDescent="0.35">
      <c r="A147" s="28"/>
      <c r="B147" s="28"/>
      <c r="C147" s="28"/>
      <c r="D147" s="29"/>
      <c r="E147" s="29"/>
      <c r="F147" s="29"/>
    </row>
    <row r="148" spans="1:6" ht="15.75" customHeight="1" x14ac:dyDescent="0.35">
      <c r="A148" s="28"/>
      <c r="B148" s="28"/>
      <c r="C148" s="28"/>
      <c r="D148" s="29"/>
      <c r="E148" s="29"/>
      <c r="F148" s="29"/>
    </row>
    <row r="149" spans="1:6" ht="15.75" customHeight="1" x14ac:dyDescent="0.35">
      <c r="A149" s="28"/>
      <c r="B149" s="28"/>
      <c r="C149" s="28"/>
      <c r="D149" s="29"/>
      <c r="E149" s="29"/>
      <c r="F149" s="29"/>
    </row>
    <row r="150" spans="1:6" ht="15.75" customHeight="1" x14ac:dyDescent="0.35">
      <c r="A150" s="28"/>
      <c r="B150" s="28"/>
      <c r="C150" s="28"/>
      <c r="D150" s="29"/>
      <c r="E150" s="29"/>
      <c r="F150" s="29"/>
    </row>
    <row r="151" spans="1:6" ht="15.75" customHeight="1" x14ac:dyDescent="0.35">
      <c r="A151" s="28"/>
      <c r="B151" s="28"/>
      <c r="C151" s="28"/>
      <c r="D151" s="29"/>
      <c r="E151" s="29"/>
      <c r="F151" s="29"/>
    </row>
    <row r="152" spans="1:6" ht="15.75" customHeight="1" x14ac:dyDescent="0.35">
      <c r="A152" s="28"/>
      <c r="B152" s="28"/>
      <c r="C152" s="28"/>
      <c r="D152" s="29"/>
      <c r="E152" s="29"/>
      <c r="F152" s="29"/>
    </row>
    <row r="153" spans="1:6" ht="15.75" customHeight="1" x14ac:dyDescent="0.35">
      <c r="A153" s="28"/>
      <c r="B153" s="28"/>
      <c r="C153" s="28"/>
      <c r="D153" s="29"/>
      <c r="E153" s="29"/>
      <c r="F153" s="29"/>
    </row>
    <row r="154" spans="1:6" ht="15.75" customHeight="1" x14ac:dyDescent="0.35">
      <c r="A154" s="28"/>
      <c r="B154" s="28"/>
      <c r="C154" s="28"/>
      <c r="D154" s="29"/>
      <c r="E154" s="29"/>
      <c r="F154" s="29"/>
    </row>
    <row r="155" spans="1:6" ht="15.75" customHeight="1" x14ac:dyDescent="0.35">
      <c r="A155" s="28"/>
      <c r="B155" s="28"/>
      <c r="C155" s="28"/>
      <c r="D155" s="29"/>
      <c r="E155" s="29"/>
      <c r="F155" s="29"/>
    </row>
    <row r="156" spans="1:6" ht="15.75" customHeight="1" x14ac:dyDescent="0.35">
      <c r="A156" s="28"/>
      <c r="B156" s="28"/>
      <c r="C156" s="28"/>
      <c r="D156" s="29"/>
      <c r="E156" s="29"/>
      <c r="F156" s="29"/>
    </row>
    <row r="157" spans="1:6" ht="15.75" customHeight="1" x14ac:dyDescent="0.35">
      <c r="A157" s="28"/>
      <c r="B157" s="28"/>
      <c r="C157" s="28"/>
      <c r="D157" s="29"/>
      <c r="E157" s="29"/>
      <c r="F157" s="29"/>
    </row>
    <row r="158" spans="1:6" ht="15.75" customHeight="1" x14ac:dyDescent="0.35">
      <c r="A158" s="28"/>
      <c r="B158" s="28"/>
      <c r="C158" s="28"/>
      <c r="D158" s="29"/>
      <c r="E158" s="29"/>
      <c r="F158" s="29"/>
    </row>
    <row r="159" spans="1:6" ht="15.75" customHeight="1" x14ac:dyDescent="0.35">
      <c r="A159" s="28"/>
      <c r="B159" s="28"/>
      <c r="C159" s="28"/>
      <c r="D159" s="29"/>
      <c r="E159" s="29"/>
      <c r="F159" s="29"/>
    </row>
    <row r="160" spans="1:6" ht="15.75" customHeight="1" x14ac:dyDescent="0.35">
      <c r="A160" s="28"/>
      <c r="B160" s="28"/>
      <c r="C160" s="28"/>
      <c r="D160" s="29"/>
      <c r="E160" s="29"/>
      <c r="F160" s="29"/>
    </row>
    <row r="161" spans="1:6" ht="15.75" customHeight="1" x14ac:dyDescent="0.35">
      <c r="A161" s="28"/>
      <c r="B161" s="28"/>
      <c r="C161" s="28"/>
      <c r="D161" s="29"/>
      <c r="E161" s="29"/>
      <c r="F161" s="29"/>
    </row>
    <row r="162" spans="1:6" ht="15.75" customHeight="1" x14ac:dyDescent="0.35">
      <c r="A162" s="28"/>
      <c r="B162" s="28"/>
      <c r="C162" s="28"/>
      <c r="D162" s="29"/>
      <c r="E162" s="29"/>
      <c r="F162" s="29"/>
    </row>
    <row r="163" spans="1:6" ht="15.75" customHeight="1" x14ac:dyDescent="0.35">
      <c r="A163" s="28"/>
      <c r="B163" s="28"/>
      <c r="C163" s="28"/>
      <c r="D163" s="29"/>
      <c r="E163" s="29"/>
      <c r="F163" s="29"/>
    </row>
    <row r="164" spans="1:6" ht="15.75" customHeight="1" x14ac:dyDescent="0.35">
      <c r="A164" s="28"/>
      <c r="B164" s="28"/>
      <c r="C164" s="28"/>
      <c r="D164" s="29"/>
      <c r="E164" s="29"/>
      <c r="F164" s="29"/>
    </row>
    <row r="165" spans="1:6" ht="15.75" customHeight="1" x14ac:dyDescent="0.35">
      <c r="A165" s="28"/>
      <c r="B165" s="28"/>
      <c r="C165" s="28"/>
      <c r="D165" s="29"/>
      <c r="E165" s="29"/>
      <c r="F165" s="29"/>
    </row>
    <row r="166" spans="1:6" ht="15.75" customHeight="1" x14ac:dyDescent="0.35">
      <c r="A166" s="28"/>
      <c r="B166" s="28"/>
      <c r="C166" s="28"/>
      <c r="D166" s="29"/>
      <c r="E166" s="29"/>
      <c r="F166" s="29"/>
    </row>
    <row r="167" spans="1:6" ht="15.75" customHeight="1" x14ac:dyDescent="0.35">
      <c r="A167" s="28"/>
      <c r="B167" s="28"/>
      <c r="C167" s="28"/>
      <c r="D167" s="29"/>
      <c r="E167" s="29"/>
      <c r="F167" s="29"/>
    </row>
    <row r="168" spans="1:6" ht="15.75" customHeight="1" x14ac:dyDescent="0.35">
      <c r="A168" s="28"/>
      <c r="B168" s="28"/>
      <c r="C168" s="28"/>
      <c r="D168" s="29"/>
      <c r="E168" s="29"/>
      <c r="F168" s="29"/>
    </row>
    <row r="169" spans="1:6" ht="15.75" customHeight="1" x14ac:dyDescent="0.35">
      <c r="A169" s="28"/>
      <c r="B169" s="28"/>
      <c r="C169" s="28"/>
      <c r="D169" s="29"/>
      <c r="E169" s="29"/>
      <c r="F169" s="29"/>
    </row>
    <row r="170" spans="1:6" ht="15.75" customHeight="1" x14ac:dyDescent="0.35">
      <c r="A170" s="28"/>
      <c r="B170" s="28"/>
      <c r="C170" s="28"/>
      <c r="D170" s="29"/>
      <c r="E170" s="29"/>
      <c r="F170" s="29"/>
    </row>
    <row r="171" spans="1:6" ht="15.75" customHeight="1" x14ac:dyDescent="0.35">
      <c r="A171" s="28"/>
      <c r="B171" s="28"/>
      <c r="C171" s="28"/>
      <c r="D171" s="29"/>
      <c r="E171" s="29"/>
      <c r="F171" s="29"/>
    </row>
    <row r="172" spans="1:6" ht="15.75" customHeight="1" x14ac:dyDescent="0.35">
      <c r="A172" s="28"/>
      <c r="B172" s="28"/>
      <c r="C172" s="28"/>
      <c r="D172" s="29"/>
      <c r="E172" s="29"/>
      <c r="F172" s="29"/>
    </row>
    <row r="173" spans="1:6" ht="15.75" customHeight="1" x14ac:dyDescent="0.35">
      <c r="A173" s="28"/>
      <c r="B173" s="28"/>
      <c r="C173" s="28"/>
      <c r="D173" s="29"/>
      <c r="E173" s="29"/>
      <c r="F173" s="29"/>
    </row>
    <row r="174" spans="1:6" ht="15.75" customHeight="1" x14ac:dyDescent="0.35">
      <c r="A174" s="28"/>
      <c r="B174" s="28"/>
      <c r="C174" s="28"/>
      <c r="D174" s="29"/>
      <c r="E174" s="29"/>
      <c r="F174" s="29"/>
    </row>
    <row r="175" spans="1:6" ht="15.75" customHeight="1" x14ac:dyDescent="0.35">
      <c r="A175" s="28"/>
      <c r="B175" s="28"/>
      <c r="C175" s="28"/>
      <c r="D175" s="29"/>
      <c r="E175" s="29"/>
      <c r="F175" s="29"/>
    </row>
    <row r="176" spans="1:6" ht="15.75" customHeight="1" x14ac:dyDescent="0.35">
      <c r="A176" s="28"/>
      <c r="B176" s="28"/>
      <c r="C176" s="28"/>
      <c r="D176" s="29"/>
      <c r="E176" s="29"/>
      <c r="F176" s="29"/>
    </row>
    <row r="177" spans="1:6" ht="15.75" customHeight="1" x14ac:dyDescent="0.35">
      <c r="A177" s="28"/>
      <c r="B177" s="28"/>
      <c r="C177" s="28"/>
      <c r="D177" s="29"/>
      <c r="E177" s="29"/>
      <c r="F177" s="29"/>
    </row>
    <row r="178" spans="1:6" ht="15.75" customHeight="1" x14ac:dyDescent="0.35">
      <c r="A178" s="28"/>
      <c r="B178" s="28"/>
      <c r="C178" s="28"/>
      <c r="D178" s="29"/>
      <c r="E178" s="29"/>
      <c r="F178" s="29"/>
    </row>
    <row r="179" spans="1:6" ht="15.75" customHeight="1" x14ac:dyDescent="0.35">
      <c r="A179" s="28"/>
      <c r="B179" s="28"/>
      <c r="C179" s="28"/>
      <c r="D179" s="29"/>
      <c r="E179" s="29"/>
      <c r="F179" s="29"/>
    </row>
    <row r="180" spans="1:6" ht="15.75" customHeight="1" x14ac:dyDescent="0.35">
      <c r="A180" s="28"/>
      <c r="B180" s="28"/>
      <c r="C180" s="28"/>
      <c r="D180" s="29"/>
      <c r="E180" s="29"/>
      <c r="F180" s="29"/>
    </row>
    <row r="181" spans="1:6" ht="15.75" customHeight="1" x14ac:dyDescent="0.35">
      <c r="A181" s="28"/>
      <c r="B181" s="28"/>
      <c r="C181" s="28"/>
      <c r="D181" s="29"/>
      <c r="E181" s="29"/>
      <c r="F181" s="29"/>
    </row>
    <row r="182" spans="1:6" ht="15.75" customHeight="1" x14ac:dyDescent="0.35">
      <c r="A182" s="28"/>
      <c r="B182" s="28"/>
      <c r="C182" s="28"/>
      <c r="D182" s="29"/>
      <c r="E182" s="29"/>
      <c r="F182" s="29"/>
    </row>
    <row r="183" spans="1:6" ht="15.75" customHeight="1" x14ac:dyDescent="0.35">
      <c r="A183" s="28"/>
      <c r="B183" s="28"/>
      <c r="C183" s="28"/>
      <c r="D183" s="29"/>
      <c r="E183" s="29"/>
      <c r="F183" s="29"/>
    </row>
    <row r="184" spans="1:6" ht="15.75" customHeight="1" x14ac:dyDescent="0.35">
      <c r="A184" s="28"/>
      <c r="B184" s="28"/>
      <c r="C184" s="28"/>
      <c r="D184" s="29"/>
      <c r="E184" s="29"/>
      <c r="F184" s="29"/>
    </row>
    <row r="185" spans="1:6" ht="15.75" customHeight="1" x14ac:dyDescent="0.35">
      <c r="A185" s="28"/>
      <c r="B185" s="28"/>
      <c r="C185" s="28"/>
      <c r="D185" s="29"/>
      <c r="E185" s="29"/>
      <c r="F185" s="29"/>
    </row>
    <row r="186" spans="1:6" ht="15.75" customHeight="1" x14ac:dyDescent="0.35">
      <c r="A186" s="28"/>
      <c r="B186" s="28"/>
      <c r="C186" s="28"/>
      <c r="D186" s="29"/>
      <c r="E186" s="29"/>
      <c r="F186" s="29"/>
    </row>
    <row r="187" spans="1:6" ht="15.75" customHeight="1" x14ac:dyDescent="0.35">
      <c r="A187" s="28"/>
      <c r="B187" s="28"/>
      <c r="C187" s="28"/>
      <c r="D187" s="29"/>
      <c r="E187" s="29"/>
      <c r="F187" s="29"/>
    </row>
    <row r="188" spans="1:6" ht="15.75" customHeight="1" x14ac:dyDescent="0.35">
      <c r="A188" s="28"/>
      <c r="B188" s="28"/>
      <c r="C188" s="28"/>
      <c r="D188" s="29"/>
      <c r="E188" s="29"/>
      <c r="F188" s="29"/>
    </row>
    <row r="189" spans="1:6" ht="15.75" customHeight="1" x14ac:dyDescent="0.35">
      <c r="A189" s="28"/>
      <c r="B189" s="28"/>
      <c r="C189" s="28"/>
      <c r="D189" s="29"/>
      <c r="E189" s="29"/>
      <c r="F189" s="29"/>
    </row>
    <row r="190" spans="1:6" ht="15.75" customHeight="1" x14ac:dyDescent="0.35">
      <c r="A190" s="28"/>
      <c r="B190" s="28"/>
      <c r="C190" s="28"/>
      <c r="D190" s="29"/>
      <c r="E190" s="29"/>
      <c r="F190" s="29"/>
    </row>
    <row r="191" spans="1:6" ht="15.75" customHeight="1" x14ac:dyDescent="0.35">
      <c r="A191" s="28"/>
      <c r="B191" s="28"/>
      <c r="C191" s="28"/>
      <c r="D191" s="29"/>
      <c r="E191" s="29"/>
      <c r="F191" s="29"/>
    </row>
    <row r="192" spans="1:6" ht="15.75" customHeight="1" x14ac:dyDescent="0.35">
      <c r="A192" s="28"/>
      <c r="B192" s="28"/>
      <c r="C192" s="28"/>
      <c r="D192" s="29"/>
      <c r="E192" s="29"/>
      <c r="F192" s="29"/>
    </row>
    <row r="193" spans="1:6" ht="15.75" customHeight="1" x14ac:dyDescent="0.35">
      <c r="A193" s="28"/>
      <c r="B193" s="28"/>
      <c r="C193" s="28"/>
      <c r="D193" s="29"/>
      <c r="E193" s="29"/>
      <c r="F193" s="29"/>
    </row>
    <row r="194" spans="1:6" ht="15.75" customHeight="1" x14ac:dyDescent="0.35">
      <c r="A194" s="28"/>
      <c r="B194" s="28"/>
      <c r="C194" s="28"/>
      <c r="D194" s="29"/>
      <c r="E194" s="29"/>
      <c r="F194" s="29"/>
    </row>
    <row r="195" spans="1:6" ht="15.75" customHeight="1" x14ac:dyDescent="0.35">
      <c r="A195" s="28"/>
      <c r="B195" s="28"/>
      <c r="C195" s="28"/>
      <c r="D195" s="29"/>
      <c r="E195" s="29"/>
      <c r="F195" s="29"/>
    </row>
    <row r="196" spans="1:6" ht="15.75" customHeight="1" x14ac:dyDescent="0.35">
      <c r="A196" s="28"/>
      <c r="B196" s="28"/>
      <c r="C196" s="28"/>
      <c r="D196" s="29"/>
      <c r="E196" s="29"/>
      <c r="F196" s="29"/>
    </row>
    <row r="197" spans="1:6" ht="15.75" customHeight="1" x14ac:dyDescent="0.35">
      <c r="A197" s="28"/>
      <c r="B197" s="28"/>
      <c r="C197" s="28"/>
      <c r="D197" s="29"/>
      <c r="E197" s="29"/>
      <c r="F197" s="29"/>
    </row>
    <row r="198" spans="1:6" ht="15.75" customHeight="1" x14ac:dyDescent="0.35">
      <c r="A198" s="28"/>
      <c r="B198" s="28"/>
      <c r="C198" s="28"/>
      <c r="D198" s="29"/>
      <c r="E198" s="29"/>
      <c r="F198" s="29"/>
    </row>
    <row r="199" spans="1:6" ht="15.75" customHeight="1" x14ac:dyDescent="0.35">
      <c r="A199" s="28"/>
      <c r="B199" s="28"/>
      <c r="C199" s="28"/>
      <c r="D199" s="29"/>
      <c r="E199" s="29"/>
      <c r="F199" s="29"/>
    </row>
    <row r="200" spans="1:6" ht="15.75" customHeight="1" x14ac:dyDescent="0.35">
      <c r="A200" s="28"/>
      <c r="B200" s="28"/>
      <c r="C200" s="28"/>
      <c r="D200" s="29"/>
      <c r="E200" s="29"/>
      <c r="F200" s="29"/>
    </row>
    <row r="201" spans="1:6" ht="15.75" customHeight="1" x14ac:dyDescent="0.35">
      <c r="A201" s="28"/>
      <c r="B201" s="28"/>
      <c r="C201" s="28"/>
      <c r="D201" s="29"/>
      <c r="E201" s="29"/>
      <c r="F201" s="29"/>
    </row>
    <row r="202" spans="1:6" ht="15.75" customHeight="1" x14ac:dyDescent="0.35">
      <c r="A202" s="28"/>
      <c r="B202" s="28"/>
      <c r="C202" s="28"/>
      <c r="D202" s="29"/>
      <c r="E202" s="29"/>
      <c r="F202" s="29"/>
    </row>
    <row r="203" spans="1:6" ht="15.75" customHeight="1" x14ac:dyDescent="0.35">
      <c r="A203" s="28"/>
      <c r="B203" s="28"/>
      <c r="C203" s="28"/>
      <c r="D203" s="29"/>
      <c r="E203" s="29"/>
      <c r="F203" s="29"/>
    </row>
    <row r="204" spans="1:6" ht="15.75" customHeight="1" x14ac:dyDescent="0.35">
      <c r="A204" s="28"/>
      <c r="B204" s="28"/>
      <c r="C204" s="28"/>
      <c r="D204" s="29"/>
      <c r="E204" s="29"/>
      <c r="F204" s="29"/>
    </row>
    <row r="205" spans="1:6" ht="15.75" customHeight="1" x14ac:dyDescent="0.35">
      <c r="A205" s="28"/>
      <c r="B205" s="28"/>
      <c r="C205" s="28"/>
      <c r="D205" s="29"/>
      <c r="E205" s="29"/>
      <c r="F205" s="29"/>
    </row>
    <row r="206" spans="1:6" ht="15.75" customHeight="1" x14ac:dyDescent="0.35">
      <c r="A206" s="28"/>
      <c r="B206" s="28"/>
      <c r="C206" s="28"/>
      <c r="D206" s="29"/>
      <c r="E206" s="29"/>
      <c r="F206" s="29"/>
    </row>
    <row r="207" spans="1:6" ht="15.75" customHeight="1" x14ac:dyDescent="0.35">
      <c r="A207" s="28"/>
      <c r="B207" s="28"/>
      <c r="C207" s="28"/>
      <c r="D207" s="29"/>
      <c r="E207" s="29"/>
      <c r="F207" s="29"/>
    </row>
    <row r="208" spans="1:6" ht="15.75" customHeight="1" x14ac:dyDescent="0.35">
      <c r="A208" s="28"/>
      <c r="B208" s="28"/>
      <c r="C208" s="28"/>
      <c r="D208" s="29"/>
      <c r="E208" s="29"/>
      <c r="F208" s="29"/>
    </row>
    <row r="209" spans="1:6" ht="15.75" customHeight="1" x14ac:dyDescent="0.35">
      <c r="A209" s="28"/>
      <c r="B209" s="28"/>
      <c r="C209" s="28"/>
      <c r="D209" s="29"/>
      <c r="E209" s="29"/>
      <c r="F209" s="29"/>
    </row>
    <row r="210" spans="1:6" ht="15.75" customHeight="1" x14ac:dyDescent="0.35">
      <c r="A210" s="28"/>
      <c r="B210" s="28"/>
      <c r="C210" s="28"/>
      <c r="D210" s="29"/>
      <c r="E210" s="29"/>
      <c r="F210" s="29"/>
    </row>
    <row r="211" spans="1:6" ht="15.75" customHeight="1" x14ac:dyDescent="0.35">
      <c r="A211" s="30"/>
      <c r="B211" s="30"/>
      <c r="C211" s="30"/>
      <c r="D211" s="30"/>
      <c r="E211" s="30"/>
      <c r="F211" s="30"/>
    </row>
    <row r="212" spans="1:6" ht="15.75" customHeight="1" x14ac:dyDescent="0.35">
      <c r="A212" s="30"/>
      <c r="B212" s="30"/>
      <c r="C212" s="30"/>
      <c r="D212" s="30"/>
      <c r="E212" s="30"/>
      <c r="F212" s="30"/>
    </row>
    <row r="213" spans="1:6" ht="15.75" customHeight="1" x14ac:dyDescent="0.35">
      <c r="A213" s="30"/>
      <c r="B213" s="30"/>
      <c r="C213" s="30"/>
      <c r="D213" s="30"/>
      <c r="E213" s="30"/>
      <c r="F213" s="30"/>
    </row>
    <row r="214" spans="1:6" ht="15.75" customHeight="1" x14ac:dyDescent="0.35">
      <c r="A214" s="30"/>
      <c r="B214" s="30"/>
      <c r="C214" s="30"/>
      <c r="D214" s="30"/>
      <c r="E214" s="30"/>
      <c r="F214" s="30"/>
    </row>
    <row r="215" spans="1:6" ht="15.75" customHeight="1" x14ac:dyDescent="0.35">
      <c r="A215" s="30"/>
      <c r="B215" s="30"/>
      <c r="C215" s="30"/>
      <c r="D215" s="30"/>
      <c r="E215" s="30"/>
      <c r="F215" s="30"/>
    </row>
    <row r="216" spans="1:6" ht="15.75" customHeight="1" x14ac:dyDescent="0.35">
      <c r="A216" s="30"/>
      <c r="B216" s="30"/>
      <c r="C216" s="30"/>
      <c r="D216" s="30"/>
      <c r="E216" s="30"/>
      <c r="F216" s="30"/>
    </row>
    <row r="217" spans="1:6" ht="15.75" customHeight="1" x14ac:dyDescent="0.35">
      <c r="A217" s="30"/>
      <c r="B217" s="30"/>
      <c r="C217" s="30"/>
      <c r="D217" s="30"/>
      <c r="E217" s="30"/>
      <c r="F217" s="30"/>
    </row>
    <row r="218" spans="1:6" ht="15.75" customHeight="1" x14ac:dyDescent="0.35">
      <c r="A218" s="30"/>
      <c r="B218" s="30"/>
      <c r="C218" s="30"/>
      <c r="D218" s="30"/>
      <c r="E218" s="30"/>
      <c r="F218" s="30"/>
    </row>
    <row r="219" spans="1:6" ht="15.75" customHeight="1" x14ac:dyDescent="0.35">
      <c r="A219" s="30"/>
      <c r="B219" s="30"/>
      <c r="C219" s="30"/>
      <c r="D219" s="30"/>
      <c r="E219" s="30"/>
      <c r="F219" s="30"/>
    </row>
    <row r="220" spans="1:6" ht="15.75" customHeight="1" x14ac:dyDescent="0.35">
      <c r="A220" s="30"/>
      <c r="B220" s="30"/>
      <c r="C220" s="30"/>
      <c r="D220" s="30"/>
      <c r="E220" s="30"/>
      <c r="F220" s="30"/>
    </row>
    <row r="221" spans="1:6" ht="15.75" customHeight="1" x14ac:dyDescent="0.35">
      <c r="A221" s="30"/>
      <c r="B221" s="30"/>
      <c r="C221" s="30"/>
      <c r="D221" s="30"/>
      <c r="E221" s="30"/>
      <c r="F221" s="30"/>
    </row>
    <row r="222" spans="1:6" ht="15.75" customHeight="1" x14ac:dyDescent="0.35">
      <c r="A222" s="30"/>
      <c r="B222" s="30"/>
      <c r="C222" s="30"/>
      <c r="D222" s="30"/>
      <c r="E222" s="30"/>
      <c r="F222" s="30"/>
    </row>
    <row r="223" spans="1:6" ht="15.75" customHeight="1" x14ac:dyDescent="0.35"/>
    <row r="224" spans="1:6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  <row r="1002" ht="15.75" customHeight="1" x14ac:dyDescent="0.35"/>
  </sheetData>
  <mergeCells count="20">
    <mergeCell ref="A21:E21"/>
    <mergeCell ref="A19:D19"/>
    <mergeCell ref="A20:E20"/>
    <mergeCell ref="D14:E14"/>
    <mergeCell ref="D17:E17"/>
    <mergeCell ref="D18:E18"/>
    <mergeCell ref="A15:D15"/>
    <mergeCell ref="A16:E16"/>
    <mergeCell ref="C1:E1"/>
    <mergeCell ref="A6:D6"/>
    <mergeCell ref="A7:D7"/>
    <mergeCell ref="A8:E8"/>
    <mergeCell ref="A10:A13"/>
    <mergeCell ref="B10:B13"/>
    <mergeCell ref="C10:C13"/>
    <mergeCell ref="D10:E13"/>
    <mergeCell ref="C2:E2"/>
    <mergeCell ref="C3:E3"/>
    <mergeCell ref="C4:E4"/>
    <mergeCell ref="C5:E5"/>
  </mergeCells>
  <pageMargins left="0.7" right="0.7" top="0.75" bottom="0.75" header="0.3" footer="0.3"/>
  <pageSetup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423F9-7E18-40DA-931F-A110945DCBE9}">
  <sheetPr>
    <tabColor theme="5" tint="0.79998168889431442"/>
  </sheetPr>
  <dimension ref="A1:O35"/>
  <sheetViews>
    <sheetView view="pageBreakPreview" topLeftCell="A4" zoomScaleNormal="70" zoomScaleSheetLayoutView="100" workbookViewId="0">
      <selection activeCell="I12" sqref="I12"/>
    </sheetView>
  </sheetViews>
  <sheetFormatPr defaultColWidth="8.7265625" defaultRowHeight="12.5" x14ac:dyDescent="0.25"/>
  <cols>
    <col min="1" max="1" width="8.7265625" style="73"/>
    <col min="2" max="2" width="36.81640625" style="73" customWidth="1"/>
    <col min="3" max="3" width="10.453125" style="73" customWidth="1"/>
    <col min="4" max="4" width="11.453125" style="73" customWidth="1"/>
    <col min="5" max="5" width="14.7265625" style="73" customWidth="1"/>
    <col min="6" max="6" width="15.26953125" style="73" customWidth="1"/>
    <col min="7" max="8" width="15.453125" style="73" customWidth="1"/>
    <col min="9" max="9" width="34.1796875" style="73" customWidth="1"/>
    <col min="10" max="16384" width="8.7265625" style="73"/>
  </cols>
  <sheetData>
    <row r="1" spans="1:10" ht="15.5" x14ac:dyDescent="0.35">
      <c r="A1" s="89"/>
      <c r="B1" s="89"/>
      <c r="C1" s="89"/>
      <c r="D1" s="89"/>
      <c r="E1" s="93"/>
      <c r="F1" s="93"/>
      <c r="G1" s="156" t="s">
        <v>239</v>
      </c>
      <c r="H1" s="156"/>
      <c r="I1" s="156"/>
      <c r="J1" s="156"/>
    </row>
    <row r="2" spans="1:10" ht="14.15" customHeight="1" x14ac:dyDescent="0.35">
      <c r="A2" s="89"/>
      <c r="B2" s="89"/>
      <c r="C2" s="89"/>
      <c r="D2" s="89"/>
      <c r="E2" s="156" t="s">
        <v>229</v>
      </c>
      <c r="F2" s="156"/>
      <c r="G2" s="156"/>
      <c r="H2" s="156"/>
      <c r="I2" s="156"/>
      <c r="J2" s="156"/>
    </row>
    <row r="3" spans="1:10" ht="15.5" x14ac:dyDescent="0.35">
      <c r="A3" s="89"/>
      <c r="B3" s="89"/>
      <c r="C3" s="89"/>
      <c r="D3" s="89"/>
      <c r="E3" s="93"/>
      <c r="F3" s="93"/>
      <c r="G3" s="93"/>
      <c r="H3" s="93"/>
      <c r="I3" s="157" t="s">
        <v>158</v>
      </c>
      <c r="J3" s="157"/>
    </row>
    <row r="4" spans="1:10" ht="15.5" x14ac:dyDescent="0.35">
      <c r="A4" s="89"/>
      <c r="B4" s="89"/>
      <c r="C4" s="89"/>
      <c r="D4" s="89"/>
      <c r="E4" s="93"/>
      <c r="F4" s="93"/>
      <c r="G4" s="93"/>
      <c r="H4" s="93"/>
      <c r="I4" s="158" t="s">
        <v>236</v>
      </c>
      <c r="J4" s="158"/>
    </row>
    <row r="5" spans="1:10" ht="15.5" x14ac:dyDescent="0.35">
      <c r="A5" s="89"/>
      <c r="B5" s="89"/>
      <c r="C5" s="89"/>
      <c r="D5" s="89"/>
      <c r="E5" s="93"/>
      <c r="F5" s="93"/>
      <c r="G5" s="93"/>
      <c r="H5" s="93"/>
      <c r="I5" s="158" t="s">
        <v>157</v>
      </c>
      <c r="J5" s="158"/>
    </row>
    <row r="6" spans="1:10" ht="15.65" customHeight="1" x14ac:dyDescent="0.35">
      <c r="A6" s="88"/>
      <c r="B6" s="88"/>
      <c r="C6" s="88"/>
      <c r="D6" s="88"/>
      <c r="E6" s="93"/>
      <c r="F6" s="93"/>
      <c r="G6" s="93"/>
      <c r="H6" s="93"/>
      <c r="I6" s="159" t="s">
        <v>238</v>
      </c>
      <c r="J6" s="159"/>
    </row>
    <row r="7" spans="1:10" ht="53.25" customHeight="1" x14ac:dyDescent="0.25">
      <c r="A7" s="154" t="s">
        <v>251</v>
      </c>
      <c r="B7" s="154"/>
      <c r="C7" s="154"/>
      <c r="D7" s="154"/>
      <c r="E7" s="154"/>
      <c r="F7" s="154"/>
      <c r="G7" s="154"/>
      <c r="H7" s="154"/>
      <c r="I7" s="154"/>
    </row>
    <row r="8" spans="1:10" ht="27.75" customHeight="1" x14ac:dyDescent="0.25">
      <c r="A8" s="155" t="s">
        <v>230</v>
      </c>
      <c r="B8" s="155"/>
      <c r="C8" s="155"/>
      <c r="D8" s="155"/>
      <c r="E8" s="155"/>
      <c r="F8" s="155"/>
      <c r="G8" s="155"/>
      <c r="H8" s="155"/>
      <c r="I8" s="155"/>
    </row>
    <row r="9" spans="1:10" ht="23.5" customHeight="1" x14ac:dyDescent="0.25">
      <c r="A9" s="155" t="s">
        <v>228</v>
      </c>
      <c r="B9" s="155"/>
      <c r="C9" s="155"/>
      <c r="D9" s="155"/>
      <c r="E9" s="155"/>
      <c r="F9" s="155"/>
      <c r="G9" s="155"/>
      <c r="H9" s="155"/>
      <c r="I9" s="155"/>
    </row>
    <row r="10" spans="1:10" ht="15" customHeight="1" x14ac:dyDescent="0.25">
      <c r="A10" s="163" t="s">
        <v>227</v>
      </c>
      <c r="B10" s="165" t="s">
        <v>226</v>
      </c>
      <c r="C10" s="163" t="s">
        <v>225</v>
      </c>
      <c r="D10" s="163" t="s">
        <v>54</v>
      </c>
      <c r="E10" s="165" t="s">
        <v>224</v>
      </c>
      <c r="F10" s="165"/>
      <c r="G10" s="165"/>
      <c r="H10" s="163" t="s">
        <v>252</v>
      </c>
      <c r="I10" s="163" t="s">
        <v>250</v>
      </c>
    </row>
    <row r="11" spans="1:10" ht="14.15" customHeight="1" x14ac:dyDescent="0.25">
      <c r="A11" s="164"/>
      <c r="B11" s="165"/>
      <c r="C11" s="164"/>
      <c r="D11" s="164"/>
      <c r="E11" s="87" t="s">
        <v>223</v>
      </c>
      <c r="F11" s="87" t="s">
        <v>222</v>
      </c>
      <c r="G11" s="87" t="s">
        <v>221</v>
      </c>
      <c r="H11" s="164"/>
      <c r="I11" s="164"/>
    </row>
    <row r="12" spans="1:10" ht="103.5" x14ac:dyDescent="0.25">
      <c r="A12" s="86" t="s">
        <v>220</v>
      </c>
      <c r="B12" s="85" t="s">
        <v>234</v>
      </c>
      <c r="C12" s="84">
        <v>12</v>
      </c>
      <c r="D12" s="84" t="s">
        <v>219</v>
      </c>
      <c r="E12" s="83">
        <f>55902780.1/12</f>
        <v>4658565.0083333338</v>
      </c>
      <c r="F12" s="82">
        <f>58086633.22/12</f>
        <v>4840552.7683333335</v>
      </c>
      <c r="G12" s="82">
        <f>59817710.39/12</f>
        <v>4984809.1991666667</v>
      </c>
      <c r="H12" s="82">
        <f>ROUND(AVERAGE(E12:G12),2)</f>
        <v>4827975.66</v>
      </c>
      <c r="I12" s="81">
        <f>ROUND(H12,2)*ROUND(C12,2)</f>
        <v>57935707.920000002</v>
      </c>
    </row>
    <row r="13" spans="1:10" x14ac:dyDescent="0.25">
      <c r="A13" s="79"/>
      <c r="B13" s="78"/>
      <c r="C13" s="77"/>
      <c r="D13" s="77"/>
      <c r="E13" s="76"/>
      <c r="F13" s="75"/>
      <c r="G13" s="75"/>
      <c r="H13" s="75"/>
      <c r="I13" s="80"/>
    </row>
    <row r="14" spans="1:10" ht="15" customHeight="1" x14ac:dyDescent="0.25">
      <c r="A14" s="162" t="s">
        <v>253</v>
      </c>
      <c r="B14" s="162"/>
      <c r="C14" s="162"/>
      <c r="D14" s="162"/>
      <c r="E14" s="162"/>
      <c r="F14" s="162"/>
      <c r="G14" s="162"/>
      <c r="H14" s="162"/>
      <c r="I14" s="162"/>
    </row>
    <row r="15" spans="1:10" ht="15" customHeight="1" x14ac:dyDescent="0.25">
      <c r="A15" s="162"/>
      <c r="B15" s="162"/>
      <c r="C15" s="162"/>
      <c r="D15" s="162"/>
      <c r="E15" s="162"/>
      <c r="F15" s="162"/>
      <c r="G15" s="162"/>
      <c r="H15" s="162"/>
      <c r="I15" s="162"/>
    </row>
    <row r="16" spans="1:10" ht="15" customHeight="1" x14ac:dyDescent="0.25">
      <c r="A16" s="162"/>
      <c r="B16" s="162"/>
      <c r="C16" s="162"/>
      <c r="D16" s="162"/>
      <c r="E16" s="162"/>
      <c r="F16" s="162"/>
      <c r="G16" s="162"/>
      <c r="H16" s="162"/>
      <c r="I16" s="162"/>
    </row>
    <row r="17" spans="1:15" ht="15" customHeight="1" x14ac:dyDescent="0.25">
      <c r="A17" s="162"/>
      <c r="B17" s="162"/>
      <c r="C17" s="162"/>
      <c r="D17" s="162"/>
      <c r="E17" s="162"/>
      <c r="F17" s="162"/>
      <c r="G17" s="162"/>
      <c r="H17" s="162"/>
      <c r="I17" s="162"/>
    </row>
    <row r="18" spans="1:15" x14ac:dyDescent="0.25">
      <c r="A18" s="79"/>
      <c r="B18" s="78"/>
      <c r="C18" s="77"/>
      <c r="D18" s="77"/>
      <c r="E18" s="76"/>
      <c r="F18" s="75"/>
    </row>
    <row r="19" spans="1:15" s="74" customFormat="1" ht="14.15" customHeight="1" x14ac:dyDescent="0.3">
      <c r="A19" s="166" t="s">
        <v>247</v>
      </c>
      <c r="B19" s="166"/>
      <c r="C19" s="166"/>
      <c r="D19" s="166"/>
      <c r="E19" s="166"/>
      <c r="F19" s="75"/>
      <c r="G19" s="73"/>
      <c r="H19" s="73"/>
      <c r="I19" s="73"/>
      <c r="J19" s="73"/>
      <c r="K19" s="73"/>
      <c r="L19" s="73"/>
      <c r="M19" s="73"/>
      <c r="N19" s="73"/>
      <c r="O19" s="73"/>
    </row>
    <row r="20" spans="1:15" s="74" customFormat="1" ht="14" x14ac:dyDescent="0.3">
      <c r="A20" s="166" t="s">
        <v>248</v>
      </c>
      <c r="B20" s="166"/>
      <c r="C20" s="166"/>
      <c r="D20" s="166"/>
      <c r="E20" s="166"/>
      <c r="F20" s="75"/>
      <c r="G20" s="73"/>
      <c r="H20" s="73"/>
      <c r="I20" s="73"/>
      <c r="J20" s="73"/>
      <c r="K20" s="73"/>
      <c r="L20" s="73"/>
      <c r="M20" s="73"/>
      <c r="N20" s="73"/>
      <c r="O20" s="73"/>
    </row>
    <row r="21" spans="1:15" s="74" customFormat="1" ht="14" x14ac:dyDescent="0.3">
      <c r="A21" s="166" t="s">
        <v>249</v>
      </c>
      <c r="B21" s="166"/>
      <c r="C21" s="166"/>
      <c r="D21" s="166"/>
      <c r="E21" s="166"/>
      <c r="F21" s="75"/>
      <c r="G21" s="73"/>
      <c r="H21" s="73"/>
      <c r="I21" s="73"/>
      <c r="J21" s="73"/>
      <c r="K21" s="73"/>
      <c r="L21" s="73"/>
      <c r="M21" s="73"/>
      <c r="N21" s="73"/>
      <c r="O21" s="73"/>
    </row>
    <row r="22" spans="1:15" s="74" customFormat="1" ht="14" x14ac:dyDescent="0.3">
      <c r="A22" s="77"/>
      <c r="B22" s="78"/>
      <c r="C22" s="77"/>
      <c r="D22" s="77"/>
      <c r="E22" s="76"/>
      <c r="F22" s="75"/>
      <c r="G22" s="73"/>
      <c r="H22" s="73"/>
      <c r="I22" s="73"/>
      <c r="J22" s="73"/>
      <c r="K22" s="73"/>
      <c r="L22" s="73"/>
      <c r="M22" s="73"/>
      <c r="N22" s="73"/>
      <c r="O22" s="73"/>
    </row>
    <row r="23" spans="1:15" s="74" customFormat="1" ht="14" x14ac:dyDescent="0.3">
      <c r="A23" s="77"/>
      <c r="B23" s="78"/>
      <c r="C23" s="77"/>
      <c r="D23" s="77"/>
      <c r="E23" s="76"/>
      <c r="F23" s="75"/>
      <c r="G23" s="73"/>
      <c r="H23" s="73"/>
      <c r="I23" s="73"/>
      <c r="J23" s="73"/>
      <c r="K23" s="73"/>
      <c r="L23" s="73"/>
      <c r="M23" s="73"/>
      <c r="N23" s="73"/>
      <c r="O23" s="73"/>
    </row>
    <row r="24" spans="1:15" x14ac:dyDescent="0.25">
      <c r="A24" s="160" t="s">
        <v>218</v>
      </c>
      <c r="B24" s="161"/>
      <c r="C24" s="161"/>
      <c r="D24" s="161"/>
      <c r="E24" s="161"/>
      <c r="F24" s="161"/>
      <c r="G24" s="161"/>
      <c r="H24" s="161"/>
      <c r="I24" s="161"/>
    </row>
    <row r="25" spans="1:15" x14ac:dyDescent="0.25">
      <c r="A25" s="161"/>
      <c r="B25" s="161"/>
      <c r="C25" s="161"/>
      <c r="D25" s="161"/>
      <c r="E25" s="161"/>
      <c r="F25" s="161"/>
      <c r="G25" s="161"/>
      <c r="H25" s="161"/>
      <c r="I25" s="161"/>
    </row>
    <row r="26" spans="1:15" ht="14.15" customHeight="1" x14ac:dyDescent="0.25"/>
    <row r="27" spans="1:15" ht="14.15" customHeight="1" x14ac:dyDescent="0.25"/>
    <row r="29" spans="1:15" ht="14.15" customHeight="1" x14ac:dyDescent="0.25"/>
    <row r="31" spans="1:15" ht="14.15" customHeight="1" x14ac:dyDescent="0.25"/>
    <row r="32" spans="1:15" ht="14.15" customHeight="1" x14ac:dyDescent="0.25"/>
    <row r="33" ht="14.15" customHeight="1" x14ac:dyDescent="0.25"/>
    <row r="35" ht="27.65" customHeight="1" x14ac:dyDescent="0.25"/>
  </sheetData>
  <mergeCells count="21">
    <mergeCell ref="A24:I25"/>
    <mergeCell ref="A14:I17"/>
    <mergeCell ref="A9:I9"/>
    <mergeCell ref="A10:A11"/>
    <mergeCell ref="B10:B11"/>
    <mergeCell ref="C10:C11"/>
    <mergeCell ref="D10:D11"/>
    <mergeCell ref="E10:G10"/>
    <mergeCell ref="I10:I11"/>
    <mergeCell ref="A19:E19"/>
    <mergeCell ref="A20:E20"/>
    <mergeCell ref="A21:E21"/>
    <mergeCell ref="H10:H11"/>
    <mergeCell ref="A7:I7"/>
    <mergeCell ref="A8:I8"/>
    <mergeCell ref="G1:J1"/>
    <mergeCell ref="E2:J2"/>
    <mergeCell ref="I3:J3"/>
    <mergeCell ref="I4:J4"/>
    <mergeCell ref="I5:J5"/>
    <mergeCell ref="I6:J6"/>
  </mergeCells>
  <pageMargins left="0.7" right="0.7" top="0.75" bottom="0.75" header="0.3" footer="0.3"/>
  <pageSetup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5389D-06F8-4AF3-9DD4-7BA513F11ABD}">
  <sheetPr>
    <tabColor theme="3" tint="0.79998168889431442"/>
    <pageSetUpPr fitToPage="1"/>
  </sheetPr>
  <dimension ref="A1:H51"/>
  <sheetViews>
    <sheetView tabSelected="1" view="pageBreakPreview" topLeftCell="A24" zoomScale="80" zoomScaleNormal="80" zoomScaleSheetLayoutView="80" workbookViewId="0">
      <selection activeCell="D28" sqref="D28"/>
    </sheetView>
  </sheetViews>
  <sheetFormatPr defaultColWidth="9.1796875" defaultRowHeight="12.5" x14ac:dyDescent="0.25"/>
  <cols>
    <col min="1" max="1" width="7.26953125" style="9" customWidth="1"/>
    <col min="2" max="2" width="37.54296875" style="9" customWidth="1"/>
    <col min="3" max="3" width="12.1796875" style="9" customWidth="1"/>
    <col min="4" max="4" width="17.81640625" style="9" customWidth="1"/>
    <col min="5" max="5" width="13.1796875" style="9" customWidth="1"/>
    <col min="6" max="6" width="25.7265625" style="9" customWidth="1"/>
    <col min="7" max="7" width="33.36328125" style="13" customWidth="1"/>
    <col min="8" max="8" width="62.1796875" style="9" customWidth="1"/>
    <col min="9" max="16384" width="9.1796875" style="9"/>
  </cols>
  <sheetData>
    <row r="1" spans="1:8" ht="15.5" x14ac:dyDescent="0.25">
      <c r="A1" s="167" t="s">
        <v>245</v>
      </c>
      <c r="B1" s="167"/>
      <c r="C1" s="167"/>
      <c r="D1" s="167"/>
      <c r="E1" s="167"/>
      <c r="F1" s="167"/>
      <c r="G1" s="167"/>
      <c r="H1" s="167"/>
    </row>
    <row r="2" spans="1:8" ht="15.5" x14ac:dyDescent="0.25">
      <c r="A2" s="91"/>
      <c r="B2" s="91"/>
      <c r="C2" s="91"/>
      <c r="D2" s="91"/>
      <c r="E2" s="91"/>
      <c r="F2" s="91"/>
      <c r="G2" s="91"/>
      <c r="H2" s="12" t="s">
        <v>158</v>
      </c>
    </row>
    <row r="3" spans="1:8" ht="15.5" x14ac:dyDescent="0.25">
      <c r="A3" s="91"/>
      <c r="B3" s="91"/>
      <c r="C3" s="91"/>
      <c r="D3" s="91"/>
      <c r="E3" s="91"/>
      <c r="F3" s="91"/>
      <c r="G3" s="91"/>
      <c r="H3" s="91" t="s">
        <v>236</v>
      </c>
    </row>
    <row r="4" spans="1:8" ht="15.5" x14ac:dyDescent="0.25">
      <c r="A4" s="91"/>
      <c r="B4" s="91"/>
      <c r="C4" s="91"/>
      <c r="D4" s="91"/>
      <c r="E4" s="91"/>
      <c r="F4" s="91"/>
      <c r="G4" s="91"/>
      <c r="H4" s="91"/>
    </row>
    <row r="5" spans="1:8" ht="15.5" x14ac:dyDescent="0.25">
      <c r="A5" s="91"/>
      <c r="B5" s="91"/>
      <c r="C5" s="91"/>
      <c r="D5" s="91"/>
      <c r="E5" s="91"/>
      <c r="F5" s="91"/>
      <c r="G5" s="92"/>
      <c r="H5" s="12" t="s">
        <v>275</v>
      </c>
    </row>
    <row r="6" spans="1:8" ht="15" x14ac:dyDescent="0.25">
      <c r="A6" s="170" t="s">
        <v>111</v>
      </c>
      <c r="B6" s="170"/>
      <c r="C6" s="170"/>
      <c r="D6" s="170"/>
      <c r="E6" s="170"/>
      <c r="F6" s="170"/>
      <c r="G6" s="170"/>
      <c r="H6" s="170"/>
    </row>
    <row r="7" spans="1:8" ht="49.5" customHeight="1" x14ac:dyDescent="0.25">
      <c r="A7" s="168" t="s">
        <v>276</v>
      </c>
      <c r="B7" s="169"/>
      <c r="C7" s="169"/>
      <c r="D7" s="169"/>
      <c r="E7" s="169"/>
      <c r="F7" s="169"/>
      <c r="G7" s="169"/>
      <c r="H7" s="169"/>
    </row>
    <row r="8" spans="1:8" ht="15.5" x14ac:dyDescent="0.25">
      <c r="A8" s="171" t="s">
        <v>112</v>
      </c>
      <c r="B8" s="171"/>
      <c r="C8" s="171"/>
      <c r="D8" s="171"/>
      <c r="E8" s="171"/>
      <c r="F8" s="171"/>
      <c r="G8" s="171"/>
      <c r="H8" s="171"/>
    </row>
    <row r="9" spans="1:8" ht="30.75" customHeight="1" x14ac:dyDescent="0.25">
      <c r="A9" s="69" t="s">
        <v>110</v>
      </c>
      <c r="B9" s="69" t="s">
        <v>113</v>
      </c>
      <c r="C9" s="69" t="s">
        <v>114</v>
      </c>
      <c r="D9" s="69" t="s">
        <v>115</v>
      </c>
      <c r="E9" s="69" t="s">
        <v>116</v>
      </c>
      <c r="F9" s="69" t="s">
        <v>117</v>
      </c>
      <c r="G9" s="69" t="s">
        <v>118</v>
      </c>
      <c r="H9" s="69" t="s">
        <v>119</v>
      </c>
    </row>
    <row r="10" spans="1:8" ht="13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8">
        <v>7</v>
      </c>
      <c r="H10" s="7">
        <v>8</v>
      </c>
    </row>
    <row r="11" spans="1:8" ht="14" x14ac:dyDescent="0.25">
      <c r="A11" s="15"/>
      <c r="B11" s="16" t="s">
        <v>120</v>
      </c>
      <c r="C11" s="7"/>
      <c r="D11" s="7"/>
      <c r="E11" s="7"/>
      <c r="F11" s="14"/>
      <c r="G11" s="7"/>
      <c r="H11" s="7"/>
    </row>
    <row r="12" spans="1:8" s="102" customFormat="1" ht="43" customHeight="1" x14ac:dyDescent="0.25">
      <c r="A12" s="97">
        <v>1</v>
      </c>
      <c r="B12" s="98" t="s">
        <v>259</v>
      </c>
      <c r="C12" s="97" t="s">
        <v>121</v>
      </c>
      <c r="D12" s="99">
        <f>SUM(122*12)</f>
        <v>1464</v>
      </c>
      <c r="E12" s="100">
        <v>679.61</v>
      </c>
      <c r="F12" s="101">
        <f t="shared" ref="F12:F15" si="0">ROUND(E12*D12,2)</f>
        <v>994949.04</v>
      </c>
      <c r="G12" s="97" t="s">
        <v>258</v>
      </c>
      <c r="H12" s="97" t="s">
        <v>257</v>
      </c>
    </row>
    <row r="13" spans="1:8" s="102" customFormat="1" ht="44.5" customHeight="1" x14ac:dyDescent="0.25">
      <c r="A13" s="97">
        <v>2</v>
      </c>
      <c r="B13" s="98" t="s">
        <v>260</v>
      </c>
      <c r="C13" s="97" t="s">
        <v>121</v>
      </c>
      <c r="D13" s="99">
        <f>SUM(122*1)</f>
        <v>122</v>
      </c>
      <c r="E13" s="100">
        <v>679.61</v>
      </c>
      <c r="F13" s="101">
        <f t="shared" si="0"/>
        <v>82912.42</v>
      </c>
      <c r="G13" s="97" t="s">
        <v>216</v>
      </c>
      <c r="H13" s="97" t="str">
        <f>H12</f>
        <v>Производство электромонтажных, санитарно-технических и прочих строительно-монтажных работ, ОКВЭД - 43.2
Чистый ФОТ за 1 раб.час =  679,61 руб.</v>
      </c>
    </row>
    <row r="14" spans="1:8" s="102" customFormat="1" ht="45.75" customHeight="1" x14ac:dyDescent="0.25">
      <c r="A14" s="97">
        <v>3</v>
      </c>
      <c r="B14" s="98" t="s">
        <v>261</v>
      </c>
      <c r="C14" s="97" t="s">
        <v>121</v>
      </c>
      <c r="D14" s="99">
        <f>SUM(122*8)</f>
        <v>976</v>
      </c>
      <c r="E14" s="100">
        <v>679.61</v>
      </c>
      <c r="F14" s="101">
        <f>ROUND(E14*D14,2)</f>
        <v>663299.36</v>
      </c>
      <c r="G14" s="97" t="s">
        <v>214</v>
      </c>
      <c r="H14" s="97" t="str">
        <f>H12</f>
        <v>Производство электромонтажных, санитарно-технических и прочих строительно-монтажных работ, ОКВЭД - 43.2
Чистый ФОТ за 1 раб.час =  679,61 руб.</v>
      </c>
    </row>
    <row r="15" spans="1:8" s="102" customFormat="1" ht="45.75" customHeight="1" x14ac:dyDescent="0.25">
      <c r="A15" s="97">
        <v>4</v>
      </c>
      <c r="B15" s="98" t="s">
        <v>262</v>
      </c>
      <c r="C15" s="97" t="s">
        <v>121</v>
      </c>
      <c r="D15" s="99">
        <f>SUM(122*3)</f>
        <v>366</v>
      </c>
      <c r="E15" s="100">
        <v>679.61</v>
      </c>
      <c r="F15" s="101">
        <f t="shared" si="0"/>
        <v>248737.26</v>
      </c>
      <c r="G15" s="97" t="s">
        <v>215</v>
      </c>
      <c r="H15" s="97" t="str">
        <f>H12</f>
        <v>Производство электромонтажных, санитарно-технических и прочих строительно-монтажных работ, ОКВЭД - 43.2
Чистый ФОТ за 1 раб.час =  679,61 руб.</v>
      </c>
    </row>
    <row r="16" spans="1:8" s="108" customFormat="1" ht="39" x14ac:dyDescent="0.25">
      <c r="A16" s="103">
        <v>5</v>
      </c>
      <c r="B16" s="104" t="s">
        <v>263</v>
      </c>
      <c r="C16" s="103" t="s">
        <v>121</v>
      </c>
      <c r="D16" s="105">
        <f>SUM(122*12)</f>
        <v>1464</v>
      </c>
      <c r="E16" s="106">
        <v>679.61</v>
      </c>
      <c r="F16" s="107">
        <f>ROUND(E16*D16,2)</f>
        <v>994949.04</v>
      </c>
      <c r="G16" s="103" t="s">
        <v>258</v>
      </c>
      <c r="H16" s="103" t="str">
        <f>H12</f>
        <v>Производство электромонтажных, санитарно-технических и прочих строительно-монтажных работ, ОКВЭД - 43.2
Чистый ФОТ за 1 раб.час =  679,61 руб.</v>
      </c>
    </row>
    <row r="17" spans="1:8" s="108" customFormat="1" ht="55.5" customHeight="1" x14ac:dyDescent="0.25">
      <c r="A17" s="103">
        <v>6</v>
      </c>
      <c r="B17" s="104" t="s">
        <v>264</v>
      </c>
      <c r="C17" s="103" t="s">
        <v>121</v>
      </c>
      <c r="D17" s="105">
        <f>SUM(122*1)</f>
        <v>122</v>
      </c>
      <c r="E17" s="106">
        <v>679.61</v>
      </c>
      <c r="F17" s="107">
        <f>ROUND(E17*D17,2)</f>
        <v>82912.42</v>
      </c>
      <c r="G17" s="103" t="s">
        <v>216</v>
      </c>
      <c r="H17" s="103" t="str">
        <f>H12</f>
        <v>Производство электромонтажных, санитарно-технических и прочих строительно-монтажных работ, ОКВЭД - 43.2
Чистый ФОТ за 1 раб.час =  679,61 руб.</v>
      </c>
    </row>
    <row r="18" spans="1:8" s="108" customFormat="1" ht="55.5" customHeight="1" x14ac:dyDescent="0.25">
      <c r="A18" s="103">
        <v>7</v>
      </c>
      <c r="B18" s="104" t="s">
        <v>265</v>
      </c>
      <c r="C18" s="103" t="s">
        <v>121</v>
      </c>
      <c r="D18" s="105">
        <f>SUM(122*8)</f>
        <v>976</v>
      </c>
      <c r="E18" s="106">
        <v>679.61</v>
      </c>
      <c r="F18" s="107">
        <f>ROUND(E18*D18,2)</f>
        <v>663299.36</v>
      </c>
      <c r="G18" s="103" t="s">
        <v>214</v>
      </c>
      <c r="H18" s="103" t="str">
        <f>H12</f>
        <v>Производство электромонтажных, санитарно-технических и прочих строительно-монтажных работ, ОКВЭД - 43.2
Чистый ФОТ за 1 раб.час =  679,61 руб.</v>
      </c>
    </row>
    <row r="19" spans="1:8" s="108" customFormat="1" ht="77.25" customHeight="1" x14ac:dyDescent="0.25">
      <c r="A19" s="103">
        <v>8</v>
      </c>
      <c r="B19" s="104" t="s">
        <v>266</v>
      </c>
      <c r="C19" s="103" t="s">
        <v>121</v>
      </c>
      <c r="D19" s="105">
        <f>SUM(122*3)</f>
        <v>366</v>
      </c>
      <c r="E19" s="106">
        <v>679.61</v>
      </c>
      <c r="F19" s="107">
        <f t="shared" ref="F19:F27" si="1">ROUND(E19*D19,2)</f>
        <v>248737.26</v>
      </c>
      <c r="G19" s="103" t="s">
        <v>215</v>
      </c>
      <c r="H19" s="103" t="str">
        <f>H12</f>
        <v>Производство электромонтажных, санитарно-технических и прочих строительно-монтажных работ, ОКВЭД - 43.2
Чистый ФОТ за 1 раб.час =  679,61 руб.</v>
      </c>
    </row>
    <row r="20" spans="1:8" s="102" customFormat="1" ht="77.25" customHeight="1" x14ac:dyDescent="0.25">
      <c r="A20" s="97"/>
      <c r="B20" s="98" t="s">
        <v>271</v>
      </c>
      <c r="C20" s="97" t="s">
        <v>121</v>
      </c>
      <c r="D20" s="99">
        <f>SUM(122*12)</f>
        <v>1464</v>
      </c>
      <c r="E20" s="106">
        <v>679.61</v>
      </c>
      <c r="F20" s="107">
        <f t="shared" si="1"/>
        <v>994949.04</v>
      </c>
      <c r="G20" s="97" t="s">
        <v>258</v>
      </c>
      <c r="H20" s="103" t="str">
        <f t="shared" ref="H20:H25" si="2">H13</f>
        <v>Производство электромонтажных, санитарно-технических и прочих строительно-монтажных работ, ОКВЭД - 43.2
Чистый ФОТ за 1 раб.час =  679,61 руб.</v>
      </c>
    </row>
    <row r="21" spans="1:8" s="102" customFormat="1" ht="77.25" customHeight="1" x14ac:dyDescent="0.25">
      <c r="A21" s="97"/>
      <c r="B21" s="98" t="s">
        <v>272</v>
      </c>
      <c r="C21" s="97" t="s">
        <v>121</v>
      </c>
      <c r="D21" s="99">
        <f>SUM(122*1)</f>
        <v>122</v>
      </c>
      <c r="E21" s="106">
        <v>679.61</v>
      </c>
      <c r="F21" s="107">
        <f t="shared" si="1"/>
        <v>82912.42</v>
      </c>
      <c r="G21" s="97" t="s">
        <v>216</v>
      </c>
      <c r="H21" s="103" t="str">
        <f t="shared" si="2"/>
        <v>Производство электромонтажных, санитарно-технических и прочих строительно-монтажных работ, ОКВЭД - 43.2
Чистый ФОТ за 1 раб.час =  679,61 руб.</v>
      </c>
    </row>
    <row r="22" spans="1:8" s="102" customFormat="1" ht="77.25" customHeight="1" x14ac:dyDescent="0.25">
      <c r="A22" s="97"/>
      <c r="B22" s="98" t="s">
        <v>273</v>
      </c>
      <c r="C22" s="97" t="s">
        <v>121</v>
      </c>
      <c r="D22" s="99">
        <f>SUM(122*8)</f>
        <v>976</v>
      </c>
      <c r="E22" s="106">
        <v>679.61</v>
      </c>
      <c r="F22" s="107">
        <f t="shared" si="1"/>
        <v>663299.36</v>
      </c>
      <c r="G22" s="97" t="s">
        <v>214</v>
      </c>
      <c r="H22" s="103" t="str">
        <f t="shared" si="2"/>
        <v>Производство электромонтажных, санитарно-технических и прочих строительно-монтажных работ, ОКВЭД - 43.2
Чистый ФОТ за 1 раб.час =  679,61 руб.</v>
      </c>
    </row>
    <row r="23" spans="1:8" s="102" customFormat="1" ht="77.25" customHeight="1" x14ac:dyDescent="0.25">
      <c r="A23" s="97"/>
      <c r="B23" s="98" t="s">
        <v>274</v>
      </c>
      <c r="C23" s="97" t="s">
        <v>121</v>
      </c>
      <c r="D23" s="99">
        <f>SUM(122*3)</f>
        <v>366</v>
      </c>
      <c r="E23" s="106">
        <v>679.61</v>
      </c>
      <c r="F23" s="107">
        <f t="shared" si="1"/>
        <v>248737.26</v>
      </c>
      <c r="G23" s="97" t="s">
        <v>215</v>
      </c>
      <c r="H23" s="103" t="str">
        <f t="shared" si="2"/>
        <v>Производство электромонтажных, санитарно-технических и прочих строительно-монтажных работ, ОКВЭД - 43.2
Чистый ФОТ за 1 раб.час =  679,61 руб.</v>
      </c>
    </row>
    <row r="24" spans="1:8" s="108" customFormat="1" ht="77.25" customHeight="1" x14ac:dyDescent="0.25">
      <c r="A24" s="103"/>
      <c r="B24" s="104" t="s">
        <v>267</v>
      </c>
      <c r="C24" s="103" t="s">
        <v>121</v>
      </c>
      <c r="D24" s="105">
        <f>SUM(122*12)</f>
        <v>1464</v>
      </c>
      <c r="E24" s="106">
        <v>679.61</v>
      </c>
      <c r="F24" s="107">
        <f t="shared" si="1"/>
        <v>994949.04</v>
      </c>
      <c r="G24" s="103" t="s">
        <v>258</v>
      </c>
      <c r="H24" s="103" t="str">
        <f t="shared" si="2"/>
        <v>Производство электромонтажных, санитарно-технических и прочих строительно-монтажных работ, ОКВЭД - 43.2
Чистый ФОТ за 1 раб.час =  679,61 руб.</v>
      </c>
    </row>
    <row r="25" spans="1:8" s="108" customFormat="1" ht="77.25" customHeight="1" x14ac:dyDescent="0.25">
      <c r="A25" s="103"/>
      <c r="B25" s="104" t="s">
        <v>268</v>
      </c>
      <c r="C25" s="103" t="s">
        <v>121</v>
      </c>
      <c r="D25" s="105">
        <f>SUM(122*1)</f>
        <v>122</v>
      </c>
      <c r="E25" s="106">
        <v>679.61</v>
      </c>
      <c r="F25" s="107">
        <f t="shared" si="1"/>
        <v>82912.42</v>
      </c>
      <c r="G25" s="103" t="s">
        <v>216</v>
      </c>
      <c r="H25" s="103" t="str">
        <f t="shared" si="2"/>
        <v>Производство электромонтажных, санитарно-технических и прочих строительно-монтажных работ, ОКВЭД - 43.2
Чистый ФОТ за 1 раб.час =  679,61 руб.</v>
      </c>
    </row>
    <row r="26" spans="1:8" s="108" customFormat="1" ht="77.25" customHeight="1" x14ac:dyDescent="0.25">
      <c r="A26" s="103">
        <v>11</v>
      </c>
      <c r="B26" s="104" t="s">
        <v>269</v>
      </c>
      <c r="C26" s="103" t="s">
        <v>121</v>
      </c>
      <c r="D26" s="105">
        <f>SUM(122*8)</f>
        <v>976</v>
      </c>
      <c r="E26" s="106">
        <v>679.61</v>
      </c>
      <c r="F26" s="107">
        <f t="shared" si="1"/>
        <v>663299.36</v>
      </c>
      <c r="G26" s="103" t="s">
        <v>214</v>
      </c>
      <c r="H26" s="103" t="s">
        <v>257</v>
      </c>
    </row>
    <row r="27" spans="1:8" s="108" customFormat="1" ht="77.25" customHeight="1" x14ac:dyDescent="0.25">
      <c r="A27" s="103">
        <v>12</v>
      </c>
      <c r="B27" s="104" t="s">
        <v>270</v>
      </c>
      <c r="C27" s="103" t="s">
        <v>121</v>
      </c>
      <c r="D27" s="105">
        <f>SUM(122*3)</f>
        <v>366</v>
      </c>
      <c r="E27" s="106">
        <v>679.61</v>
      </c>
      <c r="F27" s="107">
        <f t="shared" si="1"/>
        <v>248737.26</v>
      </c>
      <c r="G27" s="103" t="s">
        <v>215</v>
      </c>
      <c r="H27" s="103" t="s">
        <v>257</v>
      </c>
    </row>
    <row r="28" spans="1:8" ht="14" x14ac:dyDescent="0.25">
      <c r="A28" s="7"/>
      <c r="B28" s="16" t="s">
        <v>122</v>
      </c>
      <c r="C28" s="7" t="s">
        <v>123</v>
      </c>
      <c r="D28" s="68">
        <f>SUM(D12:D23)</f>
        <v>8784</v>
      </c>
      <c r="E28" s="7"/>
      <c r="F28" s="67">
        <f>ROUND(SUM(F12:F27),2)</f>
        <v>7959592.3200000003</v>
      </c>
      <c r="G28" s="9"/>
    </row>
    <row r="29" spans="1:8" ht="28" x14ac:dyDescent="0.25">
      <c r="A29" s="15" t="s">
        <v>124</v>
      </c>
      <c r="B29" s="16" t="s">
        <v>125</v>
      </c>
      <c r="C29" s="7"/>
      <c r="D29" s="7"/>
      <c r="E29" s="7"/>
      <c r="F29" s="14"/>
      <c r="G29" s="96"/>
      <c r="H29" s="95"/>
    </row>
    <row r="30" spans="1:8" ht="13" x14ac:dyDescent="0.25">
      <c r="A30" s="7" t="s">
        <v>126</v>
      </c>
      <c r="B30" s="11" t="s">
        <v>127</v>
      </c>
      <c r="C30" s="7" t="s">
        <v>128</v>
      </c>
      <c r="D30" s="7"/>
      <c r="E30" s="7"/>
      <c r="F30" s="14">
        <f>ROUND(F28*0.22,2)</f>
        <v>1751110.31</v>
      </c>
      <c r="G30" s="96"/>
      <c r="H30" s="95"/>
    </row>
    <row r="31" spans="1:8" ht="13" x14ac:dyDescent="0.25">
      <c r="A31" s="7" t="s">
        <v>129</v>
      </c>
      <c r="B31" s="11" t="s">
        <v>130</v>
      </c>
      <c r="C31" s="7" t="s">
        <v>131</v>
      </c>
      <c r="D31" s="7"/>
      <c r="E31" s="7"/>
      <c r="F31" s="14">
        <f>ROUND(F28*0.029,2)</f>
        <v>230828.18</v>
      </c>
      <c r="G31" s="96"/>
      <c r="H31" s="95"/>
    </row>
    <row r="32" spans="1:8" ht="13" x14ac:dyDescent="0.25">
      <c r="A32" s="7" t="s">
        <v>132</v>
      </c>
      <c r="B32" s="11" t="s">
        <v>133</v>
      </c>
      <c r="C32" s="7" t="s">
        <v>134</v>
      </c>
      <c r="D32" s="7"/>
      <c r="E32" s="7"/>
      <c r="F32" s="14">
        <f>ROUND(F28*0.051,2)</f>
        <v>405939.21</v>
      </c>
      <c r="G32" s="96"/>
      <c r="H32" s="95"/>
    </row>
    <row r="33" spans="1:8" ht="26" x14ac:dyDescent="0.25">
      <c r="A33" s="7" t="s">
        <v>135</v>
      </c>
      <c r="B33" s="11" t="s">
        <v>136</v>
      </c>
      <c r="C33" s="7" t="s">
        <v>137</v>
      </c>
      <c r="D33" s="7"/>
      <c r="E33" s="7"/>
      <c r="F33" s="14">
        <f>ROUND(F28*0.002,2)</f>
        <v>15919.18</v>
      </c>
      <c r="G33" s="96"/>
      <c r="H33" s="95"/>
    </row>
    <row r="34" spans="1:8" ht="28" x14ac:dyDescent="0.25">
      <c r="A34" s="7"/>
      <c r="B34" s="16" t="s">
        <v>138</v>
      </c>
      <c r="C34" s="7"/>
      <c r="D34" s="7"/>
      <c r="E34" s="7"/>
      <c r="F34" s="65">
        <f>ROUND(SUM(F30:F33),2)</f>
        <v>2403796.88</v>
      </c>
      <c r="G34" s="96"/>
      <c r="H34" s="95"/>
    </row>
    <row r="35" spans="1:8" ht="13" x14ac:dyDescent="0.25">
      <c r="A35" s="7"/>
      <c r="B35" s="11"/>
      <c r="C35" s="7"/>
      <c r="D35" s="7"/>
      <c r="E35" s="7"/>
      <c r="F35" s="14"/>
      <c r="G35" s="9"/>
      <c r="H35" s="94"/>
    </row>
    <row r="36" spans="1:8" ht="14" x14ac:dyDescent="0.25">
      <c r="A36" s="15" t="s">
        <v>139</v>
      </c>
      <c r="B36" s="16" t="s">
        <v>140</v>
      </c>
      <c r="C36" s="7" t="s">
        <v>141</v>
      </c>
      <c r="D36" s="7"/>
      <c r="E36" s="7"/>
      <c r="F36" s="65">
        <f>ROUND(F34+F28,2)</f>
        <v>10363389.199999999</v>
      </c>
      <c r="G36" s="9"/>
    </row>
    <row r="37" spans="1:8" ht="14" x14ac:dyDescent="0.25">
      <c r="A37" s="15"/>
      <c r="B37" s="16"/>
      <c r="C37" s="7"/>
      <c r="D37" s="7"/>
      <c r="E37" s="7"/>
      <c r="F37" s="14"/>
      <c r="G37" s="9"/>
    </row>
    <row r="38" spans="1:8" ht="39" x14ac:dyDescent="0.25">
      <c r="A38" s="15" t="s">
        <v>142</v>
      </c>
      <c r="B38" s="16" t="s">
        <v>143</v>
      </c>
      <c r="C38" s="7" t="s">
        <v>144</v>
      </c>
      <c r="D38" s="7"/>
      <c r="E38" s="7"/>
      <c r="F38" s="66">
        <f>ROUND(F36*0.2,2)</f>
        <v>2072677.84</v>
      </c>
      <c r="G38" s="9"/>
    </row>
    <row r="39" spans="1:8" ht="14" x14ac:dyDescent="0.25">
      <c r="A39" s="15" t="s">
        <v>145</v>
      </c>
      <c r="B39" s="16" t="s">
        <v>146</v>
      </c>
      <c r="C39" s="7" t="s">
        <v>141</v>
      </c>
      <c r="D39" s="7"/>
      <c r="E39" s="7"/>
      <c r="F39" s="14">
        <f>ROUND(F38+F36,2)</f>
        <v>12436067.039999999</v>
      </c>
      <c r="G39" s="9"/>
    </row>
    <row r="40" spans="1:8" ht="14" x14ac:dyDescent="0.25">
      <c r="A40" s="15"/>
      <c r="B40" s="16"/>
      <c r="C40" s="7"/>
      <c r="D40" s="7"/>
      <c r="E40" s="7"/>
      <c r="F40" s="14"/>
      <c r="G40" s="9"/>
    </row>
    <row r="41" spans="1:8" ht="52" x14ac:dyDescent="0.25">
      <c r="A41" s="15" t="s">
        <v>147</v>
      </c>
      <c r="B41" s="16" t="s">
        <v>148</v>
      </c>
      <c r="C41" s="7" t="s">
        <v>149</v>
      </c>
      <c r="D41" s="7"/>
      <c r="E41" s="7"/>
      <c r="F41" s="14">
        <f>ROUND(F39*0.05,2)</f>
        <v>621803.35</v>
      </c>
      <c r="G41" s="9"/>
    </row>
    <row r="42" spans="1:8" ht="14" x14ac:dyDescent="0.25">
      <c r="A42" s="15"/>
      <c r="B42" s="16"/>
      <c r="C42" s="7"/>
      <c r="D42" s="7"/>
      <c r="E42" s="7"/>
      <c r="F42" s="14"/>
      <c r="G42" s="9"/>
    </row>
    <row r="43" spans="1:8" ht="14" x14ac:dyDescent="0.25">
      <c r="A43" s="15" t="s">
        <v>150</v>
      </c>
      <c r="B43" s="16" t="s">
        <v>151</v>
      </c>
      <c r="C43" s="7" t="s">
        <v>141</v>
      </c>
      <c r="D43" s="7"/>
      <c r="E43" s="7"/>
      <c r="F43" s="14">
        <f>ROUND(F41+F39,2)</f>
        <v>13057870.390000001</v>
      </c>
      <c r="G43" s="9"/>
    </row>
    <row r="44" spans="1:8" ht="14" x14ac:dyDescent="0.25">
      <c r="A44" s="15" t="s">
        <v>152</v>
      </c>
      <c r="B44" s="16" t="s">
        <v>3</v>
      </c>
      <c r="C44" s="64">
        <v>0.2</v>
      </c>
      <c r="D44" s="7"/>
      <c r="E44" s="7"/>
      <c r="F44" s="65">
        <f>ROUND(F43*0.2,2)</f>
        <v>2611574.08</v>
      </c>
      <c r="G44" s="9"/>
    </row>
    <row r="45" spans="1:8" ht="14" x14ac:dyDescent="0.25">
      <c r="A45" s="15"/>
      <c r="B45" s="16"/>
      <c r="C45" s="64"/>
      <c r="D45" s="7"/>
      <c r="E45" s="7"/>
      <c r="F45" s="14"/>
      <c r="G45" s="9"/>
    </row>
    <row r="46" spans="1:8" ht="14" x14ac:dyDescent="0.25">
      <c r="A46" s="15" t="s">
        <v>153</v>
      </c>
      <c r="B46" s="16" t="s">
        <v>154</v>
      </c>
      <c r="C46" s="7" t="s">
        <v>141</v>
      </c>
      <c r="D46" s="7"/>
      <c r="E46" s="7"/>
      <c r="F46" s="63">
        <f>ROUND(F43+F44,2)</f>
        <v>15669444.470000001</v>
      </c>
      <c r="G46" s="9"/>
    </row>
    <row r="47" spans="1:8" ht="7.5" customHeight="1" x14ac:dyDescent="0.25">
      <c r="A47" s="62"/>
      <c r="B47" s="62"/>
      <c r="C47" s="62"/>
      <c r="D47" s="62"/>
      <c r="E47" s="62"/>
      <c r="F47" s="62"/>
      <c r="G47" s="62"/>
      <c r="H47" s="62"/>
    </row>
    <row r="48" spans="1:8" ht="12.75" hidden="1" customHeight="1" x14ac:dyDescent="0.25">
      <c r="A48" s="10"/>
      <c r="B48" s="10"/>
      <c r="C48" s="10"/>
      <c r="D48" s="10"/>
      <c r="E48" s="10"/>
      <c r="F48" s="10"/>
      <c r="G48" s="10"/>
      <c r="H48" s="10"/>
    </row>
    <row r="49" spans="1:8" hidden="1" x14ac:dyDescent="0.25"/>
    <row r="50" spans="1:8" ht="12.75" customHeight="1" x14ac:dyDescent="0.25">
      <c r="A50" s="172"/>
      <c r="B50" s="172"/>
      <c r="C50" s="172"/>
      <c r="D50" s="172"/>
      <c r="E50" s="172"/>
      <c r="F50" s="172"/>
      <c r="G50" s="172"/>
      <c r="H50" s="172"/>
    </row>
    <row r="51" spans="1:8" ht="35.5" customHeight="1" x14ac:dyDescent="0.25">
      <c r="A51" s="172"/>
      <c r="B51" s="172"/>
      <c r="C51" s="172"/>
      <c r="D51" s="172"/>
      <c r="E51" s="172"/>
      <c r="F51" s="172"/>
      <c r="G51" s="172"/>
      <c r="H51" s="172"/>
    </row>
  </sheetData>
  <mergeCells count="5">
    <mergeCell ref="A1:H1"/>
    <mergeCell ref="A7:H7"/>
    <mergeCell ref="A6:H6"/>
    <mergeCell ref="A8:H8"/>
    <mergeCell ref="A50:H51"/>
  </mergeCells>
  <pageMargins left="0.7" right="0.7" top="0.75" bottom="0.75" header="0.3" footer="0.3"/>
  <pageSetup paperSize="9" scale="42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69A5F-B059-4374-84E0-0A11CFD1E386}">
  <sheetPr>
    <pageSetUpPr fitToPage="1"/>
  </sheetPr>
  <dimension ref="A1:AF3975"/>
  <sheetViews>
    <sheetView topLeftCell="A3912" zoomScale="80" zoomScaleNormal="80" workbookViewId="0">
      <selection activeCell="AV3941" sqref="AV3941"/>
    </sheetView>
  </sheetViews>
  <sheetFormatPr defaultRowHeight="12.5" x14ac:dyDescent="0.25"/>
  <cols>
    <col min="1" max="1" width="5.7265625" customWidth="1"/>
    <col min="2" max="2" width="11.7265625" customWidth="1"/>
    <col min="3" max="3" width="40.7265625" customWidth="1"/>
    <col min="4" max="5" width="11.7265625" customWidth="1"/>
    <col min="6" max="6" width="15.7265625" customWidth="1"/>
    <col min="7" max="7" width="12.7265625" customWidth="1"/>
    <col min="9" max="9" width="12.7265625" customWidth="1"/>
    <col min="10" max="10" width="15.54296875" customWidth="1"/>
    <col min="11" max="11" width="12.7265625" customWidth="1"/>
    <col min="15" max="31" width="0" hidden="1" customWidth="1"/>
    <col min="32" max="32" width="113.1796875" hidden="1" customWidth="1"/>
    <col min="33" max="36" width="0" hidden="1" customWidth="1"/>
  </cols>
  <sheetData>
    <row r="1" spans="1:11" x14ac:dyDescent="0.25">
      <c r="A1" s="61" t="str">
        <f>CONCATENATE([1]Source!B1, "     СН-2012 (© ОАО МЦЦС 'Мосстройцены', ", "2024", ")")</f>
        <v>Smeta.RU  (495) 974-1589     СН-2012 (© ОАО МЦЦС 'Мосстройцены', 2024)</v>
      </c>
      <c r="F1" s="173" t="s">
        <v>246</v>
      </c>
      <c r="G1" s="173"/>
      <c r="H1" s="173"/>
      <c r="I1" s="173"/>
      <c r="J1" s="173"/>
      <c r="K1" s="173"/>
    </row>
    <row r="2" spans="1:11" ht="14" x14ac:dyDescent="0.3">
      <c r="A2" s="48"/>
      <c r="B2" s="48"/>
      <c r="C2" s="48"/>
      <c r="D2" s="48"/>
      <c r="E2" s="48"/>
      <c r="F2" s="48"/>
      <c r="G2" s="48"/>
      <c r="H2" s="48"/>
      <c r="I2" s="48"/>
      <c r="J2" s="174" t="s">
        <v>213</v>
      </c>
      <c r="K2" s="174"/>
    </row>
    <row r="3" spans="1:11" ht="16.5" x14ac:dyDescent="0.35">
      <c r="A3" s="60"/>
      <c r="B3" s="179" t="s">
        <v>212</v>
      </c>
      <c r="C3" s="179"/>
      <c r="D3" s="179"/>
      <c r="E3" s="179"/>
      <c r="F3" s="35"/>
      <c r="G3" s="179" t="s">
        <v>158</v>
      </c>
      <c r="H3" s="179"/>
      <c r="I3" s="179"/>
      <c r="J3" s="179"/>
      <c r="K3" s="179"/>
    </row>
    <row r="4" spans="1:11" ht="14" x14ac:dyDescent="0.3">
      <c r="A4" s="35"/>
      <c r="B4" s="180"/>
      <c r="C4" s="180"/>
      <c r="D4" s="180"/>
      <c r="E4" s="180"/>
      <c r="F4" s="35"/>
      <c r="G4" s="180"/>
      <c r="H4" s="180"/>
      <c r="I4" s="180"/>
      <c r="J4" s="180"/>
      <c r="K4" s="180"/>
    </row>
    <row r="5" spans="1:11" ht="28.5" customHeight="1" x14ac:dyDescent="0.3">
      <c r="A5" s="35"/>
      <c r="B5" s="182" t="s">
        <v>243</v>
      </c>
      <c r="C5" s="182"/>
      <c r="D5" s="59"/>
      <c r="E5" s="59"/>
      <c r="F5" s="35"/>
      <c r="G5" s="59" t="s">
        <v>236</v>
      </c>
      <c r="H5" s="59"/>
      <c r="I5" s="59"/>
      <c r="J5" s="59"/>
      <c r="K5" s="59"/>
    </row>
    <row r="6" spans="1:11" ht="14" x14ac:dyDescent="0.3">
      <c r="A6" s="35"/>
      <c r="B6" s="182"/>
      <c r="C6" s="182"/>
      <c r="D6" s="59"/>
      <c r="E6" s="59"/>
      <c r="F6" s="35"/>
      <c r="G6" s="59" t="s">
        <v>157</v>
      </c>
      <c r="H6" s="59"/>
      <c r="I6" s="59"/>
      <c r="J6" s="59"/>
      <c r="K6" s="59"/>
    </row>
    <row r="7" spans="1:11" ht="14" x14ac:dyDescent="0.3">
      <c r="A7" s="59"/>
      <c r="B7" s="180" t="s">
        <v>242</v>
      </c>
      <c r="C7" s="180"/>
      <c r="D7" s="180"/>
      <c r="E7" s="180"/>
      <c r="F7" s="35"/>
      <c r="G7" s="180" t="s">
        <v>238</v>
      </c>
      <c r="H7" s="180"/>
      <c r="I7" s="180"/>
      <c r="J7" s="180"/>
      <c r="K7" s="180"/>
    </row>
    <row r="8" spans="1:11" ht="14" x14ac:dyDescent="0.3">
      <c r="A8" s="58"/>
      <c r="B8" s="181" t="s">
        <v>211</v>
      </c>
      <c r="C8" s="181"/>
      <c r="D8" s="181"/>
      <c r="E8" s="181"/>
      <c r="F8" s="35"/>
      <c r="G8" s="181" t="s">
        <v>211</v>
      </c>
      <c r="H8" s="181"/>
      <c r="I8" s="181"/>
      <c r="J8" s="181"/>
      <c r="K8" s="181"/>
    </row>
    <row r="10" spans="1:11" ht="14" x14ac:dyDescent="0.3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15.5" x14ac:dyDescent="0.35">
      <c r="A11" s="175" t="str">
        <f>CONCATENATE( "ЛОКАЛЬНАЯ СМЕТА № ",IF([1]Source!F12&lt;&gt;"Новый объект", [1]Source!F12, ""))</f>
        <v xml:space="preserve">ЛОКАЛЬНАЯ СМЕТА № 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</row>
    <row r="12" spans="1:11" x14ac:dyDescent="0.25">
      <c r="A12" s="177" t="s">
        <v>210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</row>
    <row r="13" spans="1:11" ht="14" x14ac:dyDescent="0.3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</row>
    <row r="14" spans="1:11" ht="18" hidden="1" x14ac:dyDescent="0.4">
      <c r="A14" s="178"/>
      <c r="B14" s="178"/>
      <c r="C14" s="178"/>
      <c r="D14" s="178"/>
      <c r="E14" s="178"/>
      <c r="F14" s="178"/>
      <c r="G14" s="178"/>
      <c r="H14" s="178"/>
      <c r="I14" s="178"/>
      <c r="J14" s="178"/>
      <c r="K14" s="178"/>
    </row>
    <row r="15" spans="1:11" ht="14" hidden="1" x14ac:dyDescent="0.3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</row>
    <row r="16" spans="1:11" ht="18" x14ac:dyDescent="0.4">
      <c r="A16" s="187" t="s">
        <v>237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</row>
    <row r="17" spans="1:11" x14ac:dyDescent="0.25">
      <c r="A17" s="177" t="s">
        <v>209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</row>
    <row r="18" spans="1:11" ht="14" x14ac:dyDescent="0.3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</row>
    <row r="19" spans="1:11" ht="14" x14ac:dyDescent="0.3">
      <c r="A19" s="181" t="str">
        <f>CONCATENATE( "Основание: чертежи № ", [1]Source!J12)</f>
        <v xml:space="preserve">Основание: чертежи № 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</row>
    <row r="20" spans="1:11" ht="14" x14ac:dyDescent="0.3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</row>
    <row r="21" spans="1:11" ht="14" x14ac:dyDescent="0.3">
      <c r="A21" s="35"/>
      <c r="B21" s="35"/>
      <c r="C21" s="35"/>
      <c r="D21" s="35"/>
      <c r="E21" s="35"/>
      <c r="F21" s="180" t="s">
        <v>208</v>
      </c>
      <c r="G21" s="180"/>
      <c r="H21" s="180"/>
      <c r="I21" s="186">
        <f>I22+I23+I24+I25</f>
        <v>23742.2</v>
      </c>
      <c r="J21" s="174"/>
      <c r="K21" s="35" t="s">
        <v>202</v>
      </c>
    </row>
    <row r="22" spans="1:11" ht="14" hidden="1" x14ac:dyDescent="0.3">
      <c r="A22" s="35"/>
      <c r="B22" s="35"/>
      <c r="C22" s="35"/>
      <c r="D22" s="35"/>
      <c r="E22" s="35"/>
      <c r="F22" s="180" t="s">
        <v>207</v>
      </c>
      <c r="G22" s="180"/>
      <c r="H22" s="180"/>
      <c r="I22" s="186">
        <f>ROUND(([1]Source!F5860)/1000, 2)</f>
        <v>0</v>
      </c>
      <c r="J22" s="174"/>
      <c r="K22" s="35" t="s">
        <v>202</v>
      </c>
    </row>
    <row r="23" spans="1:11" ht="14" hidden="1" x14ac:dyDescent="0.3">
      <c r="A23" s="35"/>
      <c r="B23" s="35"/>
      <c r="C23" s="35"/>
      <c r="D23" s="35"/>
      <c r="E23" s="35"/>
      <c r="F23" s="180" t="s">
        <v>206</v>
      </c>
      <c r="G23" s="180"/>
      <c r="H23" s="180"/>
      <c r="I23" s="186">
        <f>ROUND(([1]Source!F5861)/1000, 2)</f>
        <v>0</v>
      </c>
      <c r="J23" s="174"/>
      <c r="K23" s="35" t="s">
        <v>202</v>
      </c>
    </row>
    <row r="24" spans="1:11" ht="14" hidden="1" x14ac:dyDescent="0.3">
      <c r="A24" s="35"/>
      <c r="B24" s="35"/>
      <c r="C24" s="35"/>
      <c r="D24" s="35"/>
      <c r="E24" s="35"/>
      <c r="F24" s="180" t="s">
        <v>205</v>
      </c>
      <c r="G24" s="180"/>
      <c r="H24" s="180"/>
      <c r="I24" s="186">
        <f>ROUND(([1]Source!F5852)/1000, 2)</f>
        <v>0</v>
      </c>
      <c r="J24" s="174"/>
      <c r="K24" s="35" t="s">
        <v>202</v>
      </c>
    </row>
    <row r="25" spans="1:11" ht="14" hidden="1" x14ac:dyDescent="0.3">
      <c r="A25" s="35"/>
      <c r="B25" s="35"/>
      <c r="C25" s="35"/>
      <c r="D25" s="35"/>
      <c r="E25" s="35"/>
      <c r="F25" s="180" t="s">
        <v>204</v>
      </c>
      <c r="G25" s="180"/>
      <c r="H25" s="180"/>
      <c r="I25" s="186">
        <f>ROUND(([1]Source!F5862+[1]Source!F5863)/1000, 2)</f>
        <v>23742.2</v>
      </c>
      <c r="J25" s="174"/>
      <c r="K25" s="35" t="s">
        <v>202</v>
      </c>
    </row>
    <row r="26" spans="1:11" ht="14" x14ac:dyDescent="0.3">
      <c r="A26" s="35"/>
      <c r="B26" s="35"/>
      <c r="C26" s="35"/>
      <c r="D26" s="35"/>
      <c r="E26" s="35"/>
      <c r="F26" s="180" t="s">
        <v>203</v>
      </c>
      <c r="G26" s="180"/>
      <c r="H26" s="180"/>
      <c r="I26" s="186">
        <f>([1]Source!F5858+ [1]Source!F5857)/1000</f>
        <v>12368.201860000001</v>
      </c>
      <c r="J26" s="174"/>
      <c r="K26" s="35" t="s">
        <v>202</v>
      </c>
    </row>
    <row r="27" spans="1:11" ht="14" x14ac:dyDescent="0.3">
      <c r="A27" s="35" t="s">
        <v>201</v>
      </c>
      <c r="B27" s="35"/>
      <c r="C27" s="35"/>
      <c r="D27" s="57"/>
      <c r="E27" s="56"/>
      <c r="F27" s="35"/>
      <c r="G27" s="35"/>
      <c r="H27" s="35"/>
      <c r="I27" s="35"/>
      <c r="J27" s="35"/>
      <c r="K27" s="35"/>
    </row>
    <row r="28" spans="1:11" ht="14.5" x14ac:dyDescent="0.25">
      <c r="A28" s="119" t="s">
        <v>200</v>
      </c>
      <c r="B28" s="119" t="s">
        <v>199</v>
      </c>
      <c r="C28" s="119" t="s">
        <v>156</v>
      </c>
      <c r="D28" s="119" t="s">
        <v>54</v>
      </c>
      <c r="E28" s="119" t="s">
        <v>155</v>
      </c>
      <c r="F28" s="119" t="s">
        <v>198</v>
      </c>
      <c r="G28" s="119" t="s">
        <v>197</v>
      </c>
      <c r="H28" s="119" t="s">
        <v>196</v>
      </c>
      <c r="I28" s="119" t="s">
        <v>195</v>
      </c>
      <c r="J28" s="119" t="s">
        <v>194</v>
      </c>
      <c r="K28" s="55" t="s">
        <v>193</v>
      </c>
    </row>
    <row r="29" spans="1:11" ht="28" x14ac:dyDescent="0.25">
      <c r="A29" s="120"/>
      <c r="B29" s="120"/>
      <c r="C29" s="120"/>
      <c r="D29" s="120"/>
      <c r="E29" s="120"/>
      <c r="F29" s="120"/>
      <c r="G29" s="120"/>
      <c r="H29" s="120"/>
      <c r="I29" s="120"/>
      <c r="J29" s="120"/>
      <c r="K29" s="1" t="s">
        <v>192</v>
      </c>
    </row>
    <row r="30" spans="1:11" ht="28" x14ac:dyDescent="0.25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K30" s="1" t="s">
        <v>191</v>
      </c>
    </row>
    <row r="31" spans="1:11" ht="14" x14ac:dyDescent="0.25">
      <c r="A31" s="1">
        <v>1</v>
      </c>
      <c r="B31" s="1">
        <v>2</v>
      </c>
      <c r="C31" s="1">
        <v>3</v>
      </c>
      <c r="D31" s="1">
        <v>4</v>
      </c>
      <c r="E31" s="1">
        <v>5</v>
      </c>
      <c r="F31" s="1">
        <v>6</v>
      </c>
      <c r="G31" s="1">
        <v>7</v>
      </c>
      <c r="H31" s="1">
        <v>8</v>
      </c>
      <c r="I31" s="1">
        <v>9</v>
      </c>
      <c r="J31" s="1">
        <v>10</v>
      </c>
      <c r="K31" s="1">
        <v>11</v>
      </c>
    </row>
    <row r="33" spans="1:22" ht="16.5" x14ac:dyDescent="0.35">
      <c r="A33" s="190" t="str">
        <f>CONCATENATE("Локальная смета: ",IF([1]Source!G20&lt;&gt;"Новая локальная смета", [1]Source!G20, ""))</f>
        <v>Локальная смета: Техническое обслуживание инженерных систем (ИТП, ЦТП)</v>
      </c>
      <c r="B33" s="190"/>
      <c r="C33" s="190"/>
      <c r="D33" s="190"/>
      <c r="E33" s="190"/>
      <c r="F33" s="190"/>
      <c r="G33" s="190"/>
      <c r="H33" s="190"/>
      <c r="I33" s="190"/>
      <c r="J33" s="190"/>
      <c r="K33" s="190"/>
    </row>
    <row r="35" spans="1:22" ht="16.5" x14ac:dyDescent="0.35">
      <c r="A35" s="190" t="str">
        <f>CONCATENATE("Раздел: ",IF([1]Source!G24&lt;&gt;"Новый раздел", [1]Source!G24, ""))</f>
        <v>Раздел: ЦТП строение №318</v>
      </c>
      <c r="B35" s="190"/>
      <c r="C35" s="190"/>
      <c r="D35" s="190"/>
      <c r="E35" s="190"/>
      <c r="F35" s="190"/>
      <c r="G35" s="190"/>
      <c r="H35" s="190"/>
      <c r="I35" s="190"/>
      <c r="J35" s="190"/>
      <c r="K35" s="190"/>
    </row>
    <row r="37" spans="1:22" ht="16.5" x14ac:dyDescent="0.35">
      <c r="A37" s="190" t="str">
        <f>CONCATENATE("Подраздел: ",IF([1]Source!G28&lt;&gt;"Новый подраздел", [1]Source!G28, ""))</f>
        <v>Подраздел: Техническое  обслуживание годовое</v>
      </c>
      <c r="B37" s="190"/>
      <c r="C37" s="190"/>
      <c r="D37" s="190"/>
      <c r="E37" s="190"/>
      <c r="F37" s="190"/>
      <c r="G37" s="190"/>
      <c r="H37" s="190"/>
      <c r="I37" s="190"/>
      <c r="J37" s="190"/>
      <c r="K37" s="190"/>
    </row>
    <row r="38" spans="1:22" ht="84" x14ac:dyDescent="0.35">
      <c r="A38" s="51">
        <v>1</v>
      </c>
      <c r="B38" s="51" t="str">
        <f>[1]Source!F32</f>
        <v>1.17-2103-3-5/1</v>
      </c>
      <c r="C38" s="51" t="str">
        <f>[1]Source!G32</f>
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0,4 до 0,5 Гкал/час</v>
      </c>
      <c r="D38" s="50" t="str">
        <f>[1]Source!H32</f>
        <v>система</v>
      </c>
      <c r="E38" s="48">
        <f>[1]Source!I32</f>
        <v>1</v>
      </c>
      <c r="F38" s="42"/>
      <c r="G38" s="49"/>
      <c r="H38" s="48"/>
      <c r="I38" s="48"/>
      <c r="J38" s="42"/>
      <c r="K38" s="42"/>
      <c r="Q38">
        <f>ROUND(([1]Source!BZ32/100)*ROUND(([1]Source!AF32*[1]Source!AV32)*[1]Source!I32, 2), 2)</f>
        <v>281350.69</v>
      </c>
      <c r="R38">
        <f>[1]Source!X32</f>
        <v>281350.69</v>
      </c>
      <c r="S38">
        <f>ROUND(([1]Source!CA32/100)*ROUND(([1]Source!AF32*[1]Source!AV32)*[1]Source!I32, 2), 2)</f>
        <v>40192.959999999999</v>
      </c>
      <c r="T38">
        <f>[1]Source!Y32</f>
        <v>40192.959999999999</v>
      </c>
      <c r="U38">
        <f>ROUND((175/100)*ROUND(([1]Source!AE32*[1]Source!AV32)*[1]Source!I32, 2), 2)</f>
        <v>0</v>
      </c>
      <c r="V38">
        <f>ROUND((108/100)*ROUND([1]Source!CS32*[1]Source!I32, 2), 2)</f>
        <v>0</v>
      </c>
    </row>
    <row r="39" spans="1:22" ht="14.5" x14ac:dyDescent="0.35">
      <c r="A39" s="51"/>
      <c r="B39" s="51"/>
      <c r="C39" s="51" t="s">
        <v>183</v>
      </c>
      <c r="D39" s="50"/>
      <c r="E39" s="48"/>
      <c r="F39" s="42">
        <f>[1]Source!AO32</f>
        <v>401929.55</v>
      </c>
      <c r="G39" s="49" t="str">
        <f>[1]Source!DG32</f>
        <v/>
      </c>
      <c r="H39" s="48">
        <f>[1]Source!AV32</f>
        <v>1</v>
      </c>
      <c r="I39" s="48">
        <f>IF([1]Source!BA32&lt;&gt; 0, [1]Source!BA32, 1)</f>
        <v>1</v>
      </c>
      <c r="J39" s="42">
        <f>[1]Source!S32</f>
        <v>401929.55</v>
      </c>
      <c r="K39" s="42"/>
    </row>
    <row r="40" spans="1:22" ht="14.5" x14ac:dyDescent="0.35">
      <c r="A40" s="51"/>
      <c r="B40" s="51"/>
      <c r="C40" s="51" t="s">
        <v>180</v>
      </c>
      <c r="D40" s="50"/>
      <c r="E40" s="48"/>
      <c r="F40" s="42">
        <f>[1]Source!AL32</f>
        <v>32673.15</v>
      </c>
      <c r="G40" s="49" t="str">
        <f>[1]Source!DD32</f>
        <v/>
      </c>
      <c r="H40" s="48">
        <f>[1]Source!AW32</f>
        <v>1</v>
      </c>
      <c r="I40" s="48">
        <f>IF([1]Source!BC32&lt;&gt; 0, [1]Source!BC32, 1)</f>
        <v>1</v>
      </c>
      <c r="J40" s="42">
        <f>[1]Source!P32</f>
        <v>32673.15</v>
      </c>
      <c r="K40" s="42"/>
    </row>
    <row r="41" spans="1:22" ht="14.5" x14ac:dyDescent="0.35">
      <c r="A41" s="51"/>
      <c r="B41" s="51"/>
      <c r="C41" s="51" t="s">
        <v>179</v>
      </c>
      <c r="D41" s="50" t="s">
        <v>176</v>
      </c>
      <c r="E41" s="48">
        <f>[1]Source!AT32</f>
        <v>70</v>
      </c>
      <c r="F41" s="42"/>
      <c r="G41" s="49"/>
      <c r="H41" s="48"/>
      <c r="I41" s="48"/>
      <c r="J41" s="42">
        <f>SUM(R38:R40)</f>
        <v>281350.69</v>
      </c>
      <c r="K41" s="42"/>
    </row>
    <row r="42" spans="1:22" ht="14.5" x14ac:dyDescent="0.35">
      <c r="A42" s="51"/>
      <c r="B42" s="51"/>
      <c r="C42" s="51" t="s">
        <v>178</v>
      </c>
      <c r="D42" s="50" t="s">
        <v>176</v>
      </c>
      <c r="E42" s="48">
        <f>[1]Source!AU32</f>
        <v>10</v>
      </c>
      <c r="F42" s="42"/>
      <c r="G42" s="49"/>
      <c r="H42" s="48"/>
      <c r="I42" s="48"/>
      <c r="J42" s="42">
        <f>SUM(T38:T41)</f>
        <v>40192.959999999999</v>
      </c>
      <c r="K42" s="42"/>
    </row>
    <row r="43" spans="1:22" ht="14.5" x14ac:dyDescent="0.35">
      <c r="A43" s="51"/>
      <c r="B43" s="51"/>
      <c r="C43" s="51" t="s">
        <v>175</v>
      </c>
      <c r="D43" s="50" t="s">
        <v>174</v>
      </c>
      <c r="E43" s="48">
        <f>[1]Source!AQ32</f>
        <v>1107</v>
      </c>
      <c r="F43" s="42"/>
      <c r="G43" s="49" t="str">
        <f>[1]Source!DI32</f>
        <v/>
      </c>
      <c r="H43" s="48">
        <f>[1]Source!AV32</f>
        <v>1</v>
      </c>
      <c r="I43" s="48"/>
      <c r="J43" s="42"/>
      <c r="K43" s="42">
        <f>[1]Source!U32</f>
        <v>1107</v>
      </c>
    </row>
    <row r="44" spans="1:22" ht="14" x14ac:dyDescent="0.3">
      <c r="A44" s="47"/>
      <c r="B44" s="47"/>
      <c r="C44" s="47"/>
      <c r="D44" s="47"/>
      <c r="E44" s="47"/>
      <c r="F44" s="47"/>
      <c r="G44" s="47"/>
      <c r="H44" s="47"/>
      <c r="I44" s="183">
        <f>J39+J40+J41+J42</f>
        <v>756146.35</v>
      </c>
      <c r="J44" s="183"/>
      <c r="K44" s="46">
        <f>IF([1]Source!I32&lt;&gt;0, ROUND(I44/[1]Source!I32, 2), 0)</f>
        <v>756146.35</v>
      </c>
      <c r="P44" s="45">
        <f>I44</f>
        <v>756146.35</v>
      </c>
    </row>
    <row r="45" spans="1:22" ht="42" x14ac:dyDescent="0.35">
      <c r="A45" s="51">
        <v>2</v>
      </c>
      <c r="B45" s="51" t="str">
        <f>[1]Source!F33</f>
        <v>1.16-2303-1-2/1</v>
      </c>
      <c r="C45" s="51" t="str">
        <f>[1]Source!G33</f>
        <v>Техническое обслуживание в течение года насосов Гном-10 ( дренажные насосы)</v>
      </c>
      <c r="D45" s="50" t="str">
        <f>[1]Source!H33</f>
        <v>насос</v>
      </c>
      <c r="E45" s="48">
        <f>[1]Source!I33</f>
        <v>1</v>
      </c>
      <c r="F45" s="42"/>
      <c r="G45" s="49"/>
      <c r="H45" s="48"/>
      <c r="I45" s="48"/>
      <c r="J45" s="42"/>
      <c r="K45" s="42"/>
      <c r="Q45">
        <f>ROUND(([1]Source!BZ33/100)*ROUND(([1]Source!AF33*[1]Source!AV33)*[1]Source!I33, 2), 2)</f>
        <v>11691.12</v>
      </c>
      <c r="R45">
        <f>[1]Source!X33</f>
        <v>11691.12</v>
      </c>
      <c r="S45">
        <f>ROUND(([1]Source!CA33/100)*ROUND(([1]Source!AF33*[1]Source!AV33)*[1]Source!I33, 2), 2)</f>
        <v>1670.16</v>
      </c>
      <c r="T45">
        <f>[1]Source!Y33</f>
        <v>1670.16</v>
      </c>
      <c r="U45">
        <f>ROUND((175/100)*ROUND(([1]Source!AE33*[1]Source!AV33)*[1]Source!I33, 2), 2)</f>
        <v>0</v>
      </c>
      <c r="V45">
        <f>ROUND((108/100)*ROUND([1]Source!CS33*[1]Source!I33, 2), 2)</f>
        <v>0</v>
      </c>
    </row>
    <row r="46" spans="1:22" ht="14.5" x14ac:dyDescent="0.35">
      <c r="A46" s="51"/>
      <c r="B46" s="51"/>
      <c r="C46" s="51" t="s">
        <v>183</v>
      </c>
      <c r="D46" s="50"/>
      <c r="E46" s="48"/>
      <c r="F46" s="42">
        <f>[1]Source!AO33</f>
        <v>16701.599999999999</v>
      </c>
      <c r="G46" s="49" t="str">
        <f>[1]Source!DG33</f>
        <v/>
      </c>
      <c r="H46" s="48">
        <f>[1]Source!AV33</f>
        <v>1</v>
      </c>
      <c r="I46" s="48">
        <f>IF([1]Source!BA33&lt;&gt; 0, [1]Source!BA33, 1)</f>
        <v>1</v>
      </c>
      <c r="J46" s="42">
        <f>[1]Source!S33</f>
        <v>16701.599999999999</v>
      </c>
      <c r="K46" s="42"/>
    </row>
    <row r="47" spans="1:22" ht="14.5" x14ac:dyDescent="0.35">
      <c r="A47" s="51"/>
      <c r="B47" s="51"/>
      <c r="C47" s="51" t="s">
        <v>180</v>
      </c>
      <c r="D47" s="50"/>
      <c r="E47" s="48"/>
      <c r="F47" s="42">
        <f>[1]Source!AL33</f>
        <v>1076.0999999999999</v>
      </c>
      <c r="G47" s="49" t="str">
        <f>[1]Source!DD33</f>
        <v/>
      </c>
      <c r="H47" s="48">
        <f>[1]Source!AW33</f>
        <v>1</v>
      </c>
      <c r="I47" s="48">
        <f>IF([1]Source!BC33&lt;&gt; 0, [1]Source!BC33, 1)</f>
        <v>1</v>
      </c>
      <c r="J47" s="42">
        <f>[1]Source!P33</f>
        <v>1076.0999999999999</v>
      </c>
      <c r="K47" s="42"/>
    </row>
    <row r="48" spans="1:22" ht="14.5" x14ac:dyDescent="0.35">
      <c r="A48" s="51"/>
      <c r="B48" s="51"/>
      <c r="C48" s="51" t="s">
        <v>179</v>
      </c>
      <c r="D48" s="50" t="s">
        <v>176</v>
      </c>
      <c r="E48" s="48">
        <f>[1]Source!AT33</f>
        <v>70</v>
      </c>
      <c r="F48" s="42"/>
      <c r="G48" s="49"/>
      <c r="H48" s="48"/>
      <c r="I48" s="48"/>
      <c r="J48" s="42">
        <f>SUM(R45:R47)</f>
        <v>11691.12</v>
      </c>
      <c r="K48" s="42"/>
    </row>
    <row r="49" spans="1:22" ht="14.5" x14ac:dyDescent="0.35">
      <c r="A49" s="51"/>
      <c r="B49" s="51"/>
      <c r="C49" s="51" t="s">
        <v>178</v>
      </c>
      <c r="D49" s="50" t="s">
        <v>176</v>
      </c>
      <c r="E49" s="48">
        <f>[1]Source!AU33</f>
        <v>10</v>
      </c>
      <c r="F49" s="42"/>
      <c r="G49" s="49"/>
      <c r="H49" s="48"/>
      <c r="I49" s="48"/>
      <c r="J49" s="42">
        <f>SUM(T45:T48)</f>
        <v>1670.16</v>
      </c>
      <c r="K49" s="42"/>
    </row>
    <row r="50" spans="1:22" ht="14.5" x14ac:dyDescent="0.35">
      <c r="A50" s="51"/>
      <c r="B50" s="51"/>
      <c r="C50" s="51" t="s">
        <v>175</v>
      </c>
      <c r="D50" s="50" t="s">
        <v>174</v>
      </c>
      <c r="E50" s="48">
        <f>[1]Source!AQ33</f>
        <v>48</v>
      </c>
      <c r="F50" s="42"/>
      <c r="G50" s="49" t="str">
        <f>[1]Source!DI33</f>
        <v/>
      </c>
      <c r="H50" s="48">
        <f>[1]Source!AV33</f>
        <v>1</v>
      </c>
      <c r="I50" s="48"/>
      <c r="J50" s="42"/>
      <c r="K50" s="42">
        <f>[1]Source!U33</f>
        <v>48</v>
      </c>
    </row>
    <row r="51" spans="1:22" ht="14" x14ac:dyDescent="0.3">
      <c r="A51" s="47"/>
      <c r="B51" s="47"/>
      <c r="C51" s="47"/>
      <c r="D51" s="47"/>
      <c r="E51" s="47"/>
      <c r="F51" s="47"/>
      <c r="G51" s="47"/>
      <c r="H51" s="47"/>
      <c r="I51" s="183">
        <f>J46+J47+J48+J49</f>
        <v>31138.98</v>
      </c>
      <c r="J51" s="183"/>
      <c r="K51" s="46">
        <f>IF([1]Source!I33&lt;&gt;0, ROUND(I51/[1]Source!I33, 2), 0)</f>
        <v>31138.98</v>
      </c>
      <c r="P51" s="45">
        <f>I51</f>
        <v>31138.98</v>
      </c>
    </row>
    <row r="52" spans="1:22" ht="28" x14ac:dyDescent="0.35">
      <c r="A52" s="51">
        <v>3</v>
      </c>
      <c r="B52" s="51" t="str">
        <f>[1]Source!F34</f>
        <v>1.17-2103-6-1/1</v>
      </c>
      <c r="C52" s="51" t="str">
        <f>[1]Source!G34</f>
        <v>Техническое обслуживание в течение года УУТЭ (узла учета тепловой энергии)</v>
      </c>
      <c r="D52" s="50" t="str">
        <f>[1]Source!H34</f>
        <v>узел</v>
      </c>
      <c r="E52" s="48">
        <f>[1]Source!I34</f>
        <v>2</v>
      </c>
      <c r="F52" s="42"/>
      <c r="G52" s="49"/>
      <c r="H52" s="48"/>
      <c r="I52" s="48"/>
      <c r="J52" s="42"/>
      <c r="K52" s="42"/>
      <c r="Q52">
        <f>ROUND(([1]Source!BZ34/100)*ROUND(([1]Source!AF34*[1]Source!AV34)*[1]Source!I34, 2), 2)</f>
        <v>72000.81</v>
      </c>
      <c r="R52">
        <f>[1]Source!X34</f>
        <v>72000.81</v>
      </c>
      <c r="S52">
        <f>ROUND(([1]Source!CA34/100)*ROUND(([1]Source!AF34*[1]Source!AV34)*[1]Source!I34, 2), 2)</f>
        <v>10285.83</v>
      </c>
      <c r="T52">
        <f>[1]Source!Y34</f>
        <v>10285.83</v>
      </c>
      <c r="U52">
        <f>ROUND((175/100)*ROUND(([1]Source!AE34*[1]Source!AV34)*[1]Source!I34, 2), 2)</f>
        <v>0</v>
      </c>
      <c r="V52">
        <f>ROUND((108/100)*ROUND([1]Source!CS34*[1]Source!I34, 2), 2)</f>
        <v>0</v>
      </c>
    </row>
    <row r="53" spans="1:22" ht="14.5" x14ac:dyDescent="0.35">
      <c r="A53" s="51"/>
      <c r="B53" s="51"/>
      <c r="C53" s="51" t="s">
        <v>183</v>
      </c>
      <c r="D53" s="50"/>
      <c r="E53" s="48"/>
      <c r="F53" s="42">
        <f>[1]Source!AO34</f>
        <v>51429.15</v>
      </c>
      <c r="G53" s="49" t="str">
        <f>[1]Source!DG34</f>
        <v/>
      </c>
      <c r="H53" s="48">
        <f>[1]Source!AV34</f>
        <v>1</v>
      </c>
      <c r="I53" s="48">
        <f>IF([1]Source!BA34&lt;&gt; 0, [1]Source!BA34, 1)</f>
        <v>1</v>
      </c>
      <c r="J53" s="42">
        <f>[1]Source!S34</f>
        <v>102858.3</v>
      </c>
      <c r="K53" s="42"/>
    </row>
    <row r="54" spans="1:22" ht="14.5" x14ac:dyDescent="0.35">
      <c r="A54" s="51"/>
      <c r="B54" s="51"/>
      <c r="C54" s="51" t="s">
        <v>180</v>
      </c>
      <c r="D54" s="50"/>
      <c r="E54" s="48"/>
      <c r="F54" s="42">
        <f>[1]Source!AL34</f>
        <v>993.85</v>
      </c>
      <c r="G54" s="49" t="str">
        <f>[1]Source!DD34</f>
        <v/>
      </c>
      <c r="H54" s="48">
        <f>[1]Source!AW34</f>
        <v>1</v>
      </c>
      <c r="I54" s="48">
        <f>IF([1]Source!BC34&lt;&gt; 0, [1]Source!BC34, 1)</f>
        <v>1</v>
      </c>
      <c r="J54" s="42">
        <f>[1]Source!P34</f>
        <v>1987.7</v>
      </c>
      <c r="K54" s="42"/>
    </row>
    <row r="55" spans="1:22" ht="14.5" x14ac:dyDescent="0.35">
      <c r="A55" s="51"/>
      <c r="B55" s="51"/>
      <c r="C55" s="51" t="s">
        <v>179</v>
      </c>
      <c r="D55" s="50" t="s">
        <v>176</v>
      </c>
      <c r="E55" s="48">
        <f>[1]Source!AT34</f>
        <v>70</v>
      </c>
      <c r="F55" s="42"/>
      <c r="G55" s="49"/>
      <c r="H55" s="48"/>
      <c r="I55" s="48"/>
      <c r="J55" s="42">
        <f>SUM(R52:R54)</f>
        <v>72000.81</v>
      </c>
      <c r="K55" s="42"/>
    </row>
    <row r="56" spans="1:22" ht="14.5" x14ac:dyDescent="0.35">
      <c r="A56" s="51"/>
      <c r="B56" s="51"/>
      <c r="C56" s="51" t="s">
        <v>178</v>
      </c>
      <c r="D56" s="50" t="s">
        <v>176</v>
      </c>
      <c r="E56" s="48">
        <f>[1]Source!AU34</f>
        <v>10</v>
      </c>
      <c r="F56" s="42"/>
      <c r="G56" s="49"/>
      <c r="H56" s="48"/>
      <c r="I56" s="48"/>
      <c r="J56" s="42">
        <f>SUM(T52:T55)</f>
        <v>10285.83</v>
      </c>
      <c r="K56" s="42"/>
    </row>
    <row r="57" spans="1:22" ht="14.5" x14ac:dyDescent="0.35">
      <c r="A57" s="51"/>
      <c r="B57" s="51"/>
      <c r="C57" s="51" t="s">
        <v>175</v>
      </c>
      <c r="D57" s="50" t="s">
        <v>174</v>
      </c>
      <c r="E57" s="48">
        <f>[1]Source!AQ34</f>
        <v>113.32</v>
      </c>
      <c r="F57" s="42"/>
      <c r="G57" s="49" t="str">
        <f>[1]Source!DI34</f>
        <v/>
      </c>
      <c r="H57" s="48">
        <f>[1]Source!AV34</f>
        <v>1</v>
      </c>
      <c r="I57" s="48"/>
      <c r="J57" s="42"/>
      <c r="K57" s="42">
        <f>[1]Source!U34</f>
        <v>226.64</v>
      </c>
    </row>
    <row r="58" spans="1:22" ht="14" x14ac:dyDescent="0.3">
      <c r="A58" s="47"/>
      <c r="B58" s="47"/>
      <c r="C58" s="47"/>
      <c r="D58" s="47"/>
      <c r="E58" s="47"/>
      <c r="F58" s="47"/>
      <c r="G58" s="47"/>
      <c r="H58" s="47"/>
      <c r="I58" s="183">
        <f>J53+J54+J55+J56</f>
        <v>187132.63999999998</v>
      </c>
      <c r="J58" s="183"/>
      <c r="K58" s="46">
        <f>IF([1]Source!I34&lt;&gt;0, ROUND(I58/[1]Source!I34, 2), 0)</f>
        <v>93566.32</v>
      </c>
      <c r="P58" s="45">
        <f>I58</f>
        <v>187132.63999999998</v>
      </c>
    </row>
    <row r="59" spans="1:22" ht="42" x14ac:dyDescent="0.35">
      <c r="A59" s="51">
        <v>4</v>
      </c>
      <c r="B59" s="51" t="str">
        <f>[1]Source!F35</f>
        <v>1.17-3401-1-1/1</v>
      </c>
      <c r="C59" s="51" t="str">
        <f>[1]Source!G35</f>
        <v>Подготовительные работы по ремонту и госповерке приборов УУТЭ (узла учета тепловой энергии)</v>
      </c>
      <c r="D59" s="50" t="str">
        <f>[1]Source!H35</f>
        <v>узел</v>
      </c>
      <c r="E59" s="48">
        <f>[1]Source!I35</f>
        <v>2</v>
      </c>
      <c r="F59" s="42"/>
      <c r="G59" s="49"/>
      <c r="H59" s="48"/>
      <c r="I59" s="48"/>
      <c r="J59" s="42"/>
      <c r="K59" s="42"/>
      <c r="Q59">
        <f>ROUND(([1]Source!BZ35/100)*ROUND(([1]Source!AF35*[1]Source!AV35)*[1]Source!I35, 2), 2)</f>
        <v>8154.09</v>
      </c>
      <c r="R59">
        <f>[1]Source!X35</f>
        <v>8154.09</v>
      </c>
      <c r="S59">
        <f>ROUND(([1]Source!CA35/100)*ROUND(([1]Source!AF35*[1]Source!AV35)*[1]Source!I35, 2), 2)</f>
        <v>1164.8699999999999</v>
      </c>
      <c r="T59">
        <f>[1]Source!Y35</f>
        <v>1164.8699999999999</v>
      </c>
      <c r="U59">
        <f>ROUND((175/100)*ROUND(([1]Source!AE35*[1]Source!AV35)*[1]Source!I35, 2), 2)</f>
        <v>0.46</v>
      </c>
      <c r="V59">
        <f>ROUND((108/100)*ROUND([1]Source!CS35*[1]Source!I35, 2), 2)</f>
        <v>0.28000000000000003</v>
      </c>
    </row>
    <row r="60" spans="1:22" ht="14.5" x14ac:dyDescent="0.35">
      <c r="A60" s="51"/>
      <c r="B60" s="51"/>
      <c r="C60" s="51" t="s">
        <v>183</v>
      </c>
      <c r="D60" s="50"/>
      <c r="E60" s="48"/>
      <c r="F60" s="42">
        <f>[1]Source!AO35</f>
        <v>5824.35</v>
      </c>
      <c r="G60" s="49" t="str">
        <f>[1]Source!DG35</f>
        <v/>
      </c>
      <c r="H60" s="48">
        <f>[1]Source!AV35</f>
        <v>1</v>
      </c>
      <c r="I60" s="48">
        <f>IF([1]Source!BA35&lt;&gt; 0, [1]Source!BA35, 1)</f>
        <v>1</v>
      </c>
      <c r="J60" s="42">
        <f>[1]Source!S35</f>
        <v>11648.7</v>
      </c>
      <c r="K60" s="42"/>
    </row>
    <row r="61" spans="1:22" ht="14.5" x14ac:dyDescent="0.35">
      <c r="A61" s="51"/>
      <c r="B61" s="51"/>
      <c r="C61" s="51" t="s">
        <v>182</v>
      </c>
      <c r="D61" s="50"/>
      <c r="E61" s="48"/>
      <c r="F61" s="42">
        <f>[1]Source!AM35</f>
        <v>15.22</v>
      </c>
      <c r="G61" s="49" t="str">
        <f>[1]Source!DE35</f>
        <v/>
      </c>
      <c r="H61" s="48">
        <f>[1]Source!AV35</f>
        <v>1</v>
      </c>
      <c r="I61" s="48">
        <f>IF([1]Source!BB35&lt;&gt; 0, [1]Source!BB35, 1)</f>
        <v>1</v>
      </c>
      <c r="J61" s="42">
        <f>[1]Source!Q35</f>
        <v>30.44</v>
      </c>
      <c r="K61" s="42"/>
    </row>
    <row r="62" spans="1:22" ht="14.5" x14ac:dyDescent="0.35">
      <c r="A62" s="51"/>
      <c r="B62" s="51"/>
      <c r="C62" s="51" t="s">
        <v>181</v>
      </c>
      <c r="D62" s="50"/>
      <c r="E62" s="48"/>
      <c r="F62" s="42">
        <f>[1]Source!AN35</f>
        <v>0.13</v>
      </c>
      <c r="G62" s="49" t="str">
        <f>[1]Source!DF35</f>
        <v/>
      </c>
      <c r="H62" s="48">
        <f>[1]Source!AV35</f>
        <v>1</v>
      </c>
      <c r="I62" s="48">
        <f>IF([1]Source!BS35&lt;&gt; 0, [1]Source!BS35, 1)</f>
        <v>1</v>
      </c>
      <c r="J62" s="52">
        <f>[1]Source!R35</f>
        <v>0.26</v>
      </c>
      <c r="K62" s="42"/>
    </row>
    <row r="63" spans="1:22" ht="14.5" x14ac:dyDescent="0.35">
      <c r="A63" s="51"/>
      <c r="B63" s="51"/>
      <c r="C63" s="51" t="s">
        <v>180</v>
      </c>
      <c r="D63" s="50"/>
      <c r="E63" s="48"/>
      <c r="F63" s="42">
        <f>[1]Source!AL35</f>
        <v>1291.78</v>
      </c>
      <c r="G63" s="49" t="str">
        <f>[1]Source!DD35</f>
        <v/>
      </c>
      <c r="H63" s="48">
        <f>[1]Source!AW35</f>
        <v>1</v>
      </c>
      <c r="I63" s="48">
        <f>IF([1]Source!BC35&lt;&gt; 0, [1]Source!BC35, 1)</f>
        <v>1</v>
      </c>
      <c r="J63" s="42">
        <f>[1]Source!P35</f>
        <v>2583.56</v>
      </c>
      <c r="K63" s="42"/>
    </row>
    <row r="64" spans="1:22" ht="14.5" x14ac:dyDescent="0.35">
      <c r="A64" s="51"/>
      <c r="B64" s="51"/>
      <c r="C64" s="51" t="s">
        <v>179</v>
      </c>
      <c r="D64" s="50" t="s">
        <v>176</v>
      </c>
      <c r="E64" s="48">
        <f>[1]Source!AT35</f>
        <v>70</v>
      </c>
      <c r="F64" s="42"/>
      <c r="G64" s="49"/>
      <c r="H64" s="48"/>
      <c r="I64" s="48"/>
      <c r="J64" s="42">
        <f>SUM(R59:R63)</f>
        <v>8154.09</v>
      </c>
      <c r="K64" s="42"/>
    </row>
    <row r="65" spans="1:22" ht="14.5" x14ac:dyDescent="0.35">
      <c r="A65" s="51"/>
      <c r="B65" s="51"/>
      <c r="C65" s="51" t="s">
        <v>178</v>
      </c>
      <c r="D65" s="50" t="s">
        <v>176</v>
      </c>
      <c r="E65" s="48">
        <f>[1]Source!AU35</f>
        <v>10</v>
      </c>
      <c r="F65" s="42"/>
      <c r="G65" s="49"/>
      <c r="H65" s="48"/>
      <c r="I65" s="48"/>
      <c r="J65" s="42">
        <f>SUM(T59:T64)</f>
        <v>1164.8699999999999</v>
      </c>
      <c r="K65" s="42"/>
    </row>
    <row r="66" spans="1:22" ht="14.5" x14ac:dyDescent="0.35">
      <c r="A66" s="51"/>
      <c r="B66" s="51"/>
      <c r="C66" s="51" t="s">
        <v>177</v>
      </c>
      <c r="D66" s="50" t="s">
        <v>176</v>
      </c>
      <c r="E66" s="48">
        <f>108</f>
        <v>108</v>
      </c>
      <c r="F66" s="42"/>
      <c r="G66" s="49"/>
      <c r="H66" s="48"/>
      <c r="I66" s="48"/>
      <c r="J66" s="42">
        <f>SUM(V59:V65)</f>
        <v>0.28000000000000003</v>
      </c>
      <c r="K66" s="42"/>
    </row>
    <row r="67" spans="1:22" ht="14.5" x14ac:dyDescent="0.35">
      <c r="A67" s="51"/>
      <c r="B67" s="51"/>
      <c r="C67" s="51" t="s">
        <v>175</v>
      </c>
      <c r="D67" s="50" t="s">
        <v>174</v>
      </c>
      <c r="E67" s="48">
        <f>[1]Source!AQ35</f>
        <v>15</v>
      </c>
      <c r="F67" s="42"/>
      <c r="G67" s="49" t="str">
        <f>[1]Source!DI35</f>
        <v/>
      </c>
      <c r="H67" s="48">
        <f>[1]Source!AV35</f>
        <v>1</v>
      </c>
      <c r="I67" s="48"/>
      <c r="J67" s="42"/>
      <c r="K67" s="42">
        <f>[1]Source!U35</f>
        <v>30</v>
      </c>
    </row>
    <row r="68" spans="1:22" ht="14" x14ac:dyDescent="0.3">
      <c r="A68" s="47"/>
      <c r="B68" s="47"/>
      <c r="C68" s="47"/>
      <c r="D68" s="47"/>
      <c r="E68" s="47"/>
      <c r="F68" s="47"/>
      <c r="G68" s="47"/>
      <c r="H68" s="47"/>
      <c r="I68" s="183">
        <f>J60+J61+J63+J64+J65+J66</f>
        <v>23581.94</v>
      </c>
      <c r="J68" s="183"/>
      <c r="K68" s="46">
        <f>IF([1]Source!I35&lt;&gt;0, ROUND(I68/[1]Source!I35, 2), 0)</f>
        <v>11790.97</v>
      </c>
      <c r="P68" s="45">
        <f>I68</f>
        <v>23581.94</v>
      </c>
    </row>
    <row r="70" spans="1:22" ht="14" x14ac:dyDescent="0.3">
      <c r="A70" s="189" t="str">
        <f>CONCATENATE("Итого по подразделу: ",IF([1]Source!G37&lt;&gt;"Новый подраздел", [1]Source!G37, ""))</f>
        <v>Итого по подразделу: Техническое  обслуживание годовое</v>
      </c>
      <c r="B70" s="189"/>
      <c r="C70" s="189"/>
      <c r="D70" s="189"/>
      <c r="E70" s="189"/>
      <c r="F70" s="189"/>
      <c r="G70" s="189"/>
      <c r="H70" s="189"/>
      <c r="I70" s="184">
        <f>SUM(P37:P69)</f>
        <v>997999.90999999992</v>
      </c>
      <c r="J70" s="185"/>
      <c r="K70" s="38"/>
    </row>
    <row r="73" spans="1:22" ht="16.5" x14ac:dyDescent="0.35">
      <c r="A73" s="190" t="str">
        <f>CONCATENATE("Подраздел: ",IF([1]Source!G67&lt;&gt;"Новый подраздел", [1]Source!G67, ""))</f>
        <v>Подраздел: Силовое оборудование ЦТП.</v>
      </c>
      <c r="B73" s="190"/>
      <c r="C73" s="190"/>
      <c r="D73" s="190"/>
      <c r="E73" s="190"/>
      <c r="F73" s="190"/>
      <c r="G73" s="190"/>
      <c r="H73" s="190"/>
      <c r="I73" s="190"/>
      <c r="J73" s="190"/>
      <c r="K73" s="190"/>
    </row>
    <row r="74" spans="1:22" ht="58" x14ac:dyDescent="0.35">
      <c r="C74" s="54" t="str">
        <f>[1]Source!G71</f>
        <v>Вводная панель индивидуального изготовления с выделенным отделением учёта тип 3ВП-5-25-0-31: (2 комплекта)</v>
      </c>
    </row>
    <row r="75" spans="1:22" ht="70" x14ac:dyDescent="0.35">
      <c r="A75" s="51">
        <v>5</v>
      </c>
      <c r="B75" s="51" t="str">
        <f>[1]Source!F72</f>
        <v>1.21-2303-11-1/1</v>
      </c>
      <c r="C75" s="51" t="str">
        <f>[1]Source!G72</f>
        <v>Техническое обслуживание переключателя с центральным приводом трехполюсного, номинальный ток 400 А(прим) переключатель трехполюсный 200А, 380В,</v>
      </c>
      <c r="D75" s="50" t="str">
        <f>[1]Source!H72</f>
        <v>шт.</v>
      </c>
      <c r="E75" s="48">
        <f>[1]Source!I72</f>
        <v>2</v>
      </c>
      <c r="F75" s="42"/>
      <c r="G75" s="49"/>
      <c r="H75" s="48"/>
      <c r="I75" s="48"/>
      <c r="J75" s="42"/>
      <c r="K75" s="42"/>
      <c r="Q75">
        <f>ROUND(([1]Source!BZ72/100)*ROUND(([1]Source!AF72*[1]Source!AV72)*[1]Source!I72, 2), 2)</f>
        <v>851.4</v>
      </c>
      <c r="R75">
        <f>[1]Source!X72</f>
        <v>851.4</v>
      </c>
      <c r="S75">
        <f>ROUND(([1]Source!CA72/100)*ROUND(([1]Source!AF72*[1]Source!AV72)*[1]Source!I72, 2), 2)</f>
        <v>121.63</v>
      </c>
      <c r="T75">
        <f>[1]Source!Y72</f>
        <v>121.63</v>
      </c>
      <c r="U75">
        <f>ROUND((175/100)*ROUND(([1]Source!AE72*[1]Source!AV72)*[1]Source!I72, 2), 2)</f>
        <v>0</v>
      </c>
      <c r="V75">
        <f>ROUND((108/100)*ROUND([1]Source!CS72*[1]Source!I72, 2), 2)</f>
        <v>0</v>
      </c>
    </row>
    <row r="76" spans="1:22" ht="14.5" x14ac:dyDescent="0.35">
      <c r="A76" s="51"/>
      <c r="B76" s="51"/>
      <c r="C76" s="51" t="s">
        <v>183</v>
      </c>
      <c r="D76" s="50"/>
      <c r="E76" s="48"/>
      <c r="F76" s="42">
        <f>[1]Source!AO72</f>
        <v>304.07</v>
      </c>
      <c r="G76" s="49" t="str">
        <f>[1]Source!DG72</f>
        <v>)*2</v>
      </c>
      <c r="H76" s="48">
        <f>[1]Source!AV72</f>
        <v>1</v>
      </c>
      <c r="I76" s="48">
        <f>IF([1]Source!BA72&lt;&gt; 0, [1]Source!BA72, 1)</f>
        <v>1</v>
      </c>
      <c r="J76" s="42">
        <f>[1]Source!S72</f>
        <v>1216.28</v>
      </c>
      <c r="K76" s="42"/>
    </row>
    <row r="77" spans="1:22" ht="14.5" x14ac:dyDescent="0.35">
      <c r="A77" s="51"/>
      <c r="B77" s="51"/>
      <c r="C77" s="51" t="s">
        <v>180</v>
      </c>
      <c r="D77" s="50"/>
      <c r="E77" s="48"/>
      <c r="F77" s="42">
        <f>[1]Source!AL72</f>
        <v>7.43</v>
      </c>
      <c r="G77" s="49" t="str">
        <f>[1]Source!DD72</f>
        <v>)*2</v>
      </c>
      <c r="H77" s="48">
        <f>[1]Source!AW72</f>
        <v>1</v>
      </c>
      <c r="I77" s="48">
        <f>IF([1]Source!BC72&lt;&gt; 0, [1]Source!BC72, 1)</f>
        <v>1</v>
      </c>
      <c r="J77" s="42">
        <f>[1]Source!P72</f>
        <v>29.72</v>
      </c>
      <c r="K77" s="42"/>
    </row>
    <row r="78" spans="1:22" ht="14.5" x14ac:dyDescent="0.35">
      <c r="A78" s="51"/>
      <c r="B78" s="51"/>
      <c r="C78" s="51" t="s">
        <v>179</v>
      </c>
      <c r="D78" s="50" t="s">
        <v>176</v>
      </c>
      <c r="E78" s="48">
        <f>[1]Source!AT72</f>
        <v>70</v>
      </c>
      <c r="F78" s="42"/>
      <c r="G78" s="49"/>
      <c r="H78" s="48"/>
      <c r="I78" s="48"/>
      <c r="J78" s="42">
        <f>SUM(R75:R77)</f>
        <v>851.4</v>
      </c>
      <c r="K78" s="42"/>
    </row>
    <row r="79" spans="1:22" ht="14.5" x14ac:dyDescent="0.35">
      <c r="A79" s="51"/>
      <c r="B79" s="51"/>
      <c r="C79" s="51" t="s">
        <v>178</v>
      </c>
      <c r="D79" s="50" t="s">
        <v>176</v>
      </c>
      <c r="E79" s="48">
        <f>[1]Source!AU72</f>
        <v>10</v>
      </c>
      <c r="F79" s="42"/>
      <c r="G79" s="49"/>
      <c r="H79" s="48"/>
      <c r="I79" s="48"/>
      <c r="J79" s="42">
        <f>SUM(T75:T78)</f>
        <v>121.63</v>
      </c>
      <c r="K79" s="42"/>
    </row>
    <row r="80" spans="1:22" ht="14.5" x14ac:dyDescent="0.35">
      <c r="A80" s="51"/>
      <c r="B80" s="51"/>
      <c r="C80" s="51" t="s">
        <v>175</v>
      </c>
      <c r="D80" s="50" t="s">
        <v>174</v>
      </c>
      <c r="E80" s="48">
        <f>[1]Source!AQ72</f>
        <v>0.9</v>
      </c>
      <c r="F80" s="42"/>
      <c r="G80" s="49" t="str">
        <f>[1]Source!DI72</f>
        <v>)*2</v>
      </c>
      <c r="H80" s="48">
        <f>[1]Source!AV72</f>
        <v>1</v>
      </c>
      <c r="I80" s="48"/>
      <c r="J80" s="42"/>
      <c r="K80" s="42">
        <f>[1]Source!U72</f>
        <v>3.6</v>
      </c>
    </row>
    <row r="81" spans="1:22" ht="14" x14ac:dyDescent="0.3">
      <c r="A81" s="47"/>
      <c r="B81" s="47"/>
      <c r="C81" s="47"/>
      <c r="D81" s="47"/>
      <c r="E81" s="47"/>
      <c r="F81" s="47"/>
      <c r="G81" s="47"/>
      <c r="H81" s="47"/>
      <c r="I81" s="183">
        <f>J76+J77+J78+J79</f>
        <v>2219.0300000000002</v>
      </c>
      <c r="J81" s="183"/>
      <c r="K81" s="46">
        <f>IF([1]Source!I72&lt;&gt;0, ROUND(I81/[1]Source!I72, 2), 0)</f>
        <v>1109.52</v>
      </c>
      <c r="P81" s="45">
        <f>I81</f>
        <v>2219.0300000000002</v>
      </c>
    </row>
    <row r="82" spans="1:22" ht="72" customHeight="1" x14ac:dyDescent="0.35">
      <c r="A82" s="51">
        <v>6</v>
      </c>
      <c r="B82" s="51" t="str">
        <f>[1]Source!F73</f>
        <v>1.23-2103-30-3/1</v>
      </c>
      <c r="C82" s="51" t="str">
        <f>[1]Source!G73</f>
        <v>Техническое обслуживание счетчика однофазного(прим) Счётчик учета активно-реактивной энергии трансформаторного включения Меркурий 230 ART-03</v>
      </c>
      <c r="D82" s="50" t="str">
        <f>[1]Source!H73</f>
        <v>10 шт.</v>
      </c>
      <c r="E82" s="48">
        <f>[1]Source!I73</f>
        <v>0.2</v>
      </c>
      <c r="F82" s="42"/>
      <c r="G82" s="49"/>
      <c r="H82" s="48"/>
      <c r="I82" s="48"/>
      <c r="J82" s="42"/>
      <c r="K82" s="42"/>
      <c r="Q82">
        <f>ROUND(([1]Source!BZ73/100)*ROUND(([1]Source!AF73*[1]Source!AV73)*[1]Source!I73, 2), 2)</f>
        <v>341.66</v>
      </c>
      <c r="R82">
        <f>[1]Source!X73</f>
        <v>341.66</v>
      </c>
      <c r="S82">
        <f>ROUND(([1]Source!CA73/100)*ROUND(([1]Source!AF73*[1]Source!AV73)*[1]Source!I73, 2), 2)</f>
        <v>48.81</v>
      </c>
      <c r="T82">
        <f>[1]Source!Y73</f>
        <v>48.81</v>
      </c>
      <c r="U82">
        <f>ROUND((175/100)*ROUND(([1]Source!AE73*[1]Source!AV73)*[1]Source!I73, 2), 2)</f>
        <v>0</v>
      </c>
      <c r="V82">
        <f>ROUND((108/100)*ROUND([1]Source!CS73*[1]Source!I73, 2), 2)</f>
        <v>0</v>
      </c>
    </row>
    <row r="83" spans="1:22" x14ac:dyDescent="0.25">
      <c r="C83" s="53" t="str">
        <f>"Объем: "&amp;[1]Source!I73&amp;"=2/"&amp;"10"</f>
        <v>Объем: 0,2=2/10</v>
      </c>
    </row>
    <row r="84" spans="1:22" ht="14.5" x14ac:dyDescent="0.35">
      <c r="A84" s="51"/>
      <c r="B84" s="51"/>
      <c r="C84" s="51" t="s">
        <v>183</v>
      </c>
      <c r="D84" s="50"/>
      <c r="E84" s="48"/>
      <c r="F84" s="42">
        <f>[1]Source!AO73</f>
        <v>1220.21</v>
      </c>
      <c r="G84" s="49" t="str">
        <f>[1]Source!DG73</f>
        <v>)*2</v>
      </c>
      <c r="H84" s="48">
        <f>[1]Source!AV73</f>
        <v>1</v>
      </c>
      <c r="I84" s="48">
        <f>IF([1]Source!BA73&lt;&gt; 0, [1]Source!BA73, 1)</f>
        <v>1</v>
      </c>
      <c r="J84" s="42">
        <f>[1]Source!S73</f>
        <v>488.08</v>
      </c>
      <c r="K84" s="42"/>
    </row>
    <row r="85" spans="1:22" ht="14.5" x14ac:dyDescent="0.35">
      <c r="A85" s="51"/>
      <c r="B85" s="51"/>
      <c r="C85" s="51" t="s">
        <v>180</v>
      </c>
      <c r="D85" s="50"/>
      <c r="E85" s="48"/>
      <c r="F85" s="42">
        <f>[1]Source!AL73</f>
        <v>22.74</v>
      </c>
      <c r="G85" s="49" t="str">
        <f>[1]Source!DD73</f>
        <v>)*2</v>
      </c>
      <c r="H85" s="48">
        <f>[1]Source!AW73</f>
        <v>1</v>
      </c>
      <c r="I85" s="48">
        <f>IF([1]Source!BC73&lt;&gt; 0, [1]Source!BC73, 1)</f>
        <v>1</v>
      </c>
      <c r="J85" s="42">
        <f>[1]Source!P73</f>
        <v>9.1</v>
      </c>
      <c r="K85" s="42"/>
    </row>
    <row r="86" spans="1:22" ht="14.5" x14ac:dyDescent="0.35">
      <c r="A86" s="51"/>
      <c r="B86" s="51"/>
      <c r="C86" s="51" t="s">
        <v>179</v>
      </c>
      <c r="D86" s="50" t="s">
        <v>176</v>
      </c>
      <c r="E86" s="48">
        <f>[1]Source!AT73</f>
        <v>70</v>
      </c>
      <c r="F86" s="42"/>
      <c r="G86" s="49"/>
      <c r="H86" s="48"/>
      <c r="I86" s="48"/>
      <c r="J86" s="42">
        <f>SUM(R82:R85)</f>
        <v>341.66</v>
      </c>
      <c r="K86" s="42"/>
    </row>
    <row r="87" spans="1:22" ht="14.5" x14ac:dyDescent="0.35">
      <c r="A87" s="51"/>
      <c r="B87" s="51"/>
      <c r="C87" s="51" t="s">
        <v>178</v>
      </c>
      <c r="D87" s="50" t="s">
        <v>176</v>
      </c>
      <c r="E87" s="48">
        <f>[1]Source!AU73</f>
        <v>10</v>
      </c>
      <c r="F87" s="42"/>
      <c r="G87" s="49"/>
      <c r="H87" s="48"/>
      <c r="I87" s="48"/>
      <c r="J87" s="42">
        <f>SUM(T82:T86)</f>
        <v>48.81</v>
      </c>
      <c r="K87" s="42"/>
    </row>
    <row r="88" spans="1:22" ht="14.5" x14ac:dyDescent="0.35">
      <c r="A88" s="51"/>
      <c r="B88" s="51"/>
      <c r="C88" s="51" t="s">
        <v>175</v>
      </c>
      <c r="D88" s="50" t="s">
        <v>174</v>
      </c>
      <c r="E88" s="48">
        <f>[1]Source!AQ73</f>
        <v>4.4000000000000004</v>
      </c>
      <c r="F88" s="42"/>
      <c r="G88" s="49" t="str">
        <f>[1]Source!DI73</f>
        <v>)*2</v>
      </c>
      <c r="H88" s="48">
        <f>[1]Source!AV73</f>
        <v>1</v>
      </c>
      <c r="I88" s="48"/>
      <c r="J88" s="42"/>
      <c r="K88" s="42">
        <f>[1]Source!U73</f>
        <v>1.7600000000000002</v>
      </c>
    </row>
    <row r="89" spans="1:22" ht="14" x14ac:dyDescent="0.3">
      <c r="A89" s="47"/>
      <c r="B89" s="47"/>
      <c r="C89" s="47"/>
      <c r="D89" s="47"/>
      <c r="E89" s="47"/>
      <c r="F89" s="47"/>
      <c r="G89" s="47"/>
      <c r="H89" s="47"/>
      <c r="I89" s="183">
        <f>J84+J85+J86+J87</f>
        <v>887.65000000000009</v>
      </c>
      <c r="J89" s="183"/>
      <c r="K89" s="46">
        <f>IF([1]Source!I73&lt;&gt;0, ROUND(I89/[1]Source!I73, 2), 0)</f>
        <v>4438.25</v>
      </c>
      <c r="P89" s="45">
        <f>I89</f>
        <v>887.65000000000009</v>
      </c>
    </row>
    <row r="90" spans="1:22" ht="98" x14ac:dyDescent="0.35">
      <c r="A90" s="51">
        <v>7</v>
      </c>
      <c r="B90" s="51" t="str">
        <f>[1]Source!F74</f>
        <v>1.21-2303-26-1/1</v>
      </c>
      <c r="C90" s="51" t="str">
        <f>[1]Source!G74</f>
        <v>Техническое обслуживание трансформатора распределительного сухого с литой изоляцией "Триал" в металлическом кожухе, с номинальной мощностью до 160 кВА прим. (трансформатор проходного тока типа 160/5А)</v>
      </c>
      <c r="D90" s="50" t="str">
        <f>[1]Source!H74</f>
        <v>шт.</v>
      </c>
      <c r="E90" s="48">
        <f>[1]Source!I74</f>
        <v>12</v>
      </c>
      <c r="F90" s="42"/>
      <c r="G90" s="49"/>
      <c r="H90" s="48"/>
      <c r="I90" s="48"/>
      <c r="J90" s="42"/>
      <c r="K90" s="42"/>
      <c r="Q90">
        <f>ROUND(([1]Source!BZ74/100)*ROUND(([1]Source!AF74*[1]Source!AV74)*[1]Source!I74, 2), 2)</f>
        <v>4273.42</v>
      </c>
      <c r="R90">
        <f>[1]Source!X74</f>
        <v>4273.42</v>
      </c>
      <c r="S90">
        <f>ROUND(([1]Source!CA74/100)*ROUND(([1]Source!AF74*[1]Source!AV74)*[1]Source!I74, 2), 2)</f>
        <v>610.49</v>
      </c>
      <c r="T90">
        <f>[1]Source!Y74</f>
        <v>610.49</v>
      </c>
      <c r="U90">
        <f>ROUND((175/100)*ROUND(([1]Source!AE74*[1]Source!AV74)*[1]Source!I74, 2), 2)</f>
        <v>1950.48</v>
      </c>
      <c r="V90">
        <f>ROUND((108/100)*ROUND([1]Source!CS74*[1]Source!I74, 2), 2)</f>
        <v>1203.72</v>
      </c>
    </row>
    <row r="91" spans="1:22" ht="14.5" x14ac:dyDescent="0.35">
      <c r="A91" s="51"/>
      <c r="B91" s="51"/>
      <c r="C91" s="51" t="s">
        <v>183</v>
      </c>
      <c r="D91" s="50"/>
      <c r="E91" s="48"/>
      <c r="F91" s="42">
        <f>[1]Source!AO74</f>
        <v>254.37</v>
      </c>
      <c r="G91" s="49" t="str">
        <f>[1]Source!DG74</f>
        <v>)*2</v>
      </c>
      <c r="H91" s="48">
        <f>[1]Source!AV74</f>
        <v>1</v>
      </c>
      <c r="I91" s="48">
        <f>IF([1]Source!BA74&lt;&gt; 0, [1]Source!BA74, 1)</f>
        <v>1</v>
      </c>
      <c r="J91" s="42">
        <f>[1]Source!S74</f>
        <v>6104.88</v>
      </c>
      <c r="K91" s="42"/>
    </row>
    <row r="92" spans="1:22" ht="14.5" x14ac:dyDescent="0.35">
      <c r="A92" s="51"/>
      <c r="B92" s="51"/>
      <c r="C92" s="51" t="s">
        <v>182</v>
      </c>
      <c r="D92" s="50"/>
      <c r="E92" s="48"/>
      <c r="F92" s="42">
        <f>[1]Source!AM74</f>
        <v>81.22</v>
      </c>
      <c r="G92" s="49" t="str">
        <f>[1]Source!DE74</f>
        <v>)*2</v>
      </c>
      <c r="H92" s="48">
        <f>[1]Source!AV74</f>
        <v>1</v>
      </c>
      <c r="I92" s="48">
        <f>IF([1]Source!BB74&lt;&gt; 0, [1]Source!BB74, 1)</f>
        <v>1</v>
      </c>
      <c r="J92" s="42">
        <f>[1]Source!Q74</f>
        <v>1949.28</v>
      </c>
      <c r="K92" s="42"/>
    </row>
    <row r="93" spans="1:22" ht="14.5" x14ac:dyDescent="0.35">
      <c r="A93" s="51"/>
      <c r="B93" s="51"/>
      <c r="C93" s="51" t="s">
        <v>181</v>
      </c>
      <c r="D93" s="50"/>
      <c r="E93" s="48"/>
      <c r="F93" s="42">
        <f>[1]Source!AN74</f>
        <v>46.44</v>
      </c>
      <c r="G93" s="49" t="str">
        <f>[1]Source!DF74</f>
        <v>)*2</v>
      </c>
      <c r="H93" s="48">
        <f>[1]Source!AV74</f>
        <v>1</v>
      </c>
      <c r="I93" s="48">
        <f>IF([1]Source!BS74&lt;&gt; 0, [1]Source!BS74, 1)</f>
        <v>1</v>
      </c>
      <c r="J93" s="52">
        <f>[1]Source!R74</f>
        <v>1114.56</v>
      </c>
      <c r="K93" s="42"/>
    </row>
    <row r="94" spans="1:22" ht="14.5" x14ac:dyDescent="0.35">
      <c r="A94" s="51"/>
      <c r="B94" s="51"/>
      <c r="C94" s="51" t="s">
        <v>180</v>
      </c>
      <c r="D94" s="50"/>
      <c r="E94" s="48"/>
      <c r="F94" s="42">
        <f>[1]Source!AL74</f>
        <v>29.83</v>
      </c>
      <c r="G94" s="49" t="str">
        <f>[1]Source!DD74</f>
        <v>)*2</v>
      </c>
      <c r="H94" s="48">
        <f>[1]Source!AW74</f>
        <v>1</v>
      </c>
      <c r="I94" s="48">
        <f>IF([1]Source!BC74&lt;&gt; 0, [1]Source!BC74, 1)</f>
        <v>1</v>
      </c>
      <c r="J94" s="42">
        <f>[1]Source!P74</f>
        <v>715.92</v>
      </c>
      <c r="K94" s="42"/>
    </row>
    <row r="95" spans="1:22" ht="14.5" x14ac:dyDescent="0.35">
      <c r="A95" s="51"/>
      <c r="B95" s="51"/>
      <c r="C95" s="51" t="s">
        <v>179</v>
      </c>
      <c r="D95" s="50" t="s">
        <v>176</v>
      </c>
      <c r="E95" s="48">
        <f>[1]Source!AT74</f>
        <v>70</v>
      </c>
      <c r="F95" s="42"/>
      <c r="G95" s="49"/>
      <c r="H95" s="48"/>
      <c r="I95" s="48"/>
      <c r="J95" s="42">
        <f>SUM(R90:R94)</f>
        <v>4273.42</v>
      </c>
      <c r="K95" s="42"/>
    </row>
    <row r="96" spans="1:22" ht="14.5" x14ac:dyDescent="0.35">
      <c r="A96" s="51"/>
      <c r="B96" s="51"/>
      <c r="C96" s="51" t="s">
        <v>178</v>
      </c>
      <c r="D96" s="50" t="s">
        <v>176</v>
      </c>
      <c r="E96" s="48">
        <f>[1]Source!AU74</f>
        <v>10</v>
      </c>
      <c r="F96" s="42"/>
      <c r="G96" s="49"/>
      <c r="H96" s="48"/>
      <c r="I96" s="48"/>
      <c r="J96" s="42">
        <f>SUM(T90:T95)</f>
        <v>610.49</v>
      </c>
      <c r="K96" s="42"/>
    </row>
    <row r="97" spans="1:22" ht="14.5" x14ac:dyDescent="0.35">
      <c r="A97" s="51"/>
      <c r="B97" s="51"/>
      <c r="C97" s="51" t="s">
        <v>177</v>
      </c>
      <c r="D97" s="50" t="s">
        <v>176</v>
      </c>
      <c r="E97" s="48">
        <f>108</f>
        <v>108</v>
      </c>
      <c r="F97" s="42"/>
      <c r="G97" s="49"/>
      <c r="H97" s="48"/>
      <c r="I97" s="48"/>
      <c r="J97" s="42">
        <f>SUM(V90:V96)</f>
        <v>1203.72</v>
      </c>
      <c r="K97" s="42"/>
    </row>
    <row r="98" spans="1:22" ht="14.5" x14ac:dyDescent="0.35">
      <c r="A98" s="51"/>
      <c r="B98" s="51"/>
      <c r="C98" s="51" t="s">
        <v>175</v>
      </c>
      <c r="D98" s="50" t="s">
        <v>174</v>
      </c>
      <c r="E98" s="48">
        <f>[1]Source!AQ74</f>
        <v>0.87</v>
      </c>
      <c r="F98" s="42"/>
      <c r="G98" s="49" t="str">
        <f>[1]Source!DI74</f>
        <v>)*2</v>
      </c>
      <c r="H98" s="48">
        <f>[1]Source!AV74</f>
        <v>1</v>
      </c>
      <c r="I98" s="48"/>
      <c r="J98" s="42"/>
      <c r="K98" s="42">
        <f>[1]Source!U74</f>
        <v>20.88</v>
      </c>
    </row>
    <row r="99" spans="1:22" ht="14" x14ac:dyDescent="0.3">
      <c r="A99" s="47"/>
      <c r="B99" s="47"/>
      <c r="C99" s="47"/>
      <c r="D99" s="47"/>
      <c r="E99" s="47"/>
      <c r="F99" s="47"/>
      <c r="G99" s="47"/>
      <c r="H99" s="47"/>
      <c r="I99" s="183">
        <f>J91+J92+J94+J95+J96+J97</f>
        <v>14857.71</v>
      </c>
      <c r="J99" s="183"/>
      <c r="K99" s="46">
        <f>IF([1]Source!I74&lt;&gt;0, ROUND(I99/[1]Source!I74, 2), 0)</f>
        <v>1238.1400000000001</v>
      </c>
      <c r="P99" s="45">
        <f>I99</f>
        <v>14857.71</v>
      </c>
    </row>
    <row r="100" spans="1:22" ht="84" x14ac:dyDescent="0.35">
      <c r="A100" s="51">
        <v>8</v>
      </c>
      <c r="B100" s="51" t="str">
        <f>[1]Source!F75</f>
        <v>1.21-2303-3-1/1</v>
      </c>
      <c r="C100" s="51" t="str">
        <f>[1]Source!G75</f>
        <v>Техническое обслуживание выключателей автоматических трехполюсных установочных, номинальный ток до 200 А, прим. Автомат трёхполюсный с электронным расцепителем 380В на 25А</v>
      </c>
      <c r="D100" s="50" t="str">
        <f>[1]Source!H75</f>
        <v>шт.</v>
      </c>
      <c r="E100" s="48">
        <f>[1]Source!I75</f>
        <v>2</v>
      </c>
      <c r="F100" s="42"/>
      <c r="G100" s="49"/>
      <c r="H100" s="48"/>
      <c r="I100" s="48"/>
      <c r="J100" s="42"/>
      <c r="K100" s="42"/>
      <c r="Q100">
        <f>ROUND(([1]Source!BZ75/100)*ROUND(([1]Source!AF75*[1]Source!AV75)*[1]Source!I75, 2), 2)</f>
        <v>1419.01</v>
      </c>
      <c r="R100">
        <f>[1]Source!X75</f>
        <v>1419.01</v>
      </c>
      <c r="S100">
        <f>ROUND(([1]Source!CA75/100)*ROUND(([1]Source!AF75*[1]Source!AV75)*[1]Source!I75, 2), 2)</f>
        <v>202.72</v>
      </c>
      <c r="T100">
        <f>[1]Source!Y75</f>
        <v>202.72</v>
      </c>
      <c r="U100">
        <f>ROUND((175/100)*ROUND(([1]Source!AE75*[1]Source!AV75)*[1]Source!I75, 2), 2)</f>
        <v>0</v>
      </c>
      <c r="V100">
        <f>ROUND((108/100)*ROUND([1]Source!CS75*[1]Source!I75, 2), 2)</f>
        <v>0</v>
      </c>
    </row>
    <row r="101" spans="1:22" ht="14.5" x14ac:dyDescent="0.35">
      <c r="A101" s="51"/>
      <c r="B101" s="51"/>
      <c r="C101" s="51" t="s">
        <v>183</v>
      </c>
      <c r="D101" s="50"/>
      <c r="E101" s="48"/>
      <c r="F101" s="42">
        <f>[1]Source!AO75</f>
        <v>506.79</v>
      </c>
      <c r="G101" s="49" t="str">
        <f>[1]Source!DG75</f>
        <v>)*2</v>
      </c>
      <c r="H101" s="48">
        <f>[1]Source!AV75</f>
        <v>1</v>
      </c>
      <c r="I101" s="48">
        <f>IF([1]Source!BA75&lt;&gt; 0, [1]Source!BA75, 1)</f>
        <v>1</v>
      </c>
      <c r="J101" s="42">
        <f>[1]Source!S75</f>
        <v>2027.16</v>
      </c>
      <c r="K101" s="42"/>
    </row>
    <row r="102" spans="1:22" ht="14.5" x14ac:dyDescent="0.35">
      <c r="A102" s="51"/>
      <c r="B102" s="51"/>
      <c r="C102" s="51" t="s">
        <v>180</v>
      </c>
      <c r="D102" s="50"/>
      <c r="E102" s="48"/>
      <c r="F102" s="42">
        <f>[1]Source!AL75</f>
        <v>13.53</v>
      </c>
      <c r="G102" s="49" t="str">
        <f>[1]Source!DD75</f>
        <v>)*2</v>
      </c>
      <c r="H102" s="48">
        <f>[1]Source!AW75</f>
        <v>1</v>
      </c>
      <c r="I102" s="48">
        <f>IF([1]Source!BC75&lt;&gt; 0, [1]Source!BC75, 1)</f>
        <v>1</v>
      </c>
      <c r="J102" s="42">
        <f>[1]Source!P75</f>
        <v>54.12</v>
      </c>
      <c r="K102" s="42"/>
    </row>
    <row r="103" spans="1:22" ht="14.5" x14ac:dyDescent="0.35">
      <c r="A103" s="51"/>
      <c r="B103" s="51"/>
      <c r="C103" s="51" t="s">
        <v>179</v>
      </c>
      <c r="D103" s="50" t="s">
        <v>176</v>
      </c>
      <c r="E103" s="48">
        <f>[1]Source!AT75</f>
        <v>70</v>
      </c>
      <c r="F103" s="42"/>
      <c r="G103" s="49"/>
      <c r="H103" s="48"/>
      <c r="I103" s="48"/>
      <c r="J103" s="42">
        <f>SUM(R100:R102)</f>
        <v>1419.01</v>
      </c>
      <c r="K103" s="42"/>
    </row>
    <row r="104" spans="1:22" ht="14.5" x14ac:dyDescent="0.35">
      <c r="A104" s="51"/>
      <c r="B104" s="51"/>
      <c r="C104" s="51" t="s">
        <v>178</v>
      </c>
      <c r="D104" s="50" t="s">
        <v>176</v>
      </c>
      <c r="E104" s="48">
        <f>[1]Source!AU75</f>
        <v>10</v>
      </c>
      <c r="F104" s="42"/>
      <c r="G104" s="49"/>
      <c r="H104" s="48"/>
      <c r="I104" s="48"/>
      <c r="J104" s="42">
        <f>SUM(T100:T103)</f>
        <v>202.72</v>
      </c>
      <c r="K104" s="42"/>
    </row>
    <row r="105" spans="1:22" ht="14.5" x14ac:dyDescent="0.35">
      <c r="A105" s="51"/>
      <c r="B105" s="51"/>
      <c r="C105" s="51" t="s">
        <v>175</v>
      </c>
      <c r="D105" s="50" t="s">
        <v>174</v>
      </c>
      <c r="E105" s="48">
        <f>[1]Source!AQ75</f>
        <v>1.5</v>
      </c>
      <c r="F105" s="42"/>
      <c r="G105" s="49" t="str">
        <f>[1]Source!DI75</f>
        <v>)*2</v>
      </c>
      <c r="H105" s="48">
        <f>[1]Source!AV75</f>
        <v>1</v>
      </c>
      <c r="I105" s="48"/>
      <c r="J105" s="42"/>
      <c r="K105" s="42">
        <f>[1]Source!U75</f>
        <v>6</v>
      </c>
    </row>
    <row r="106" spans="1:22" ht="14" x14ac:dyDescent="0.3">
      <c r="A106" s="47"/>
      <c r="B106" s="47"/>
      <c r="C106" s="47"/>
      <c r="D106" s="47"/>
      <c r="E106" s="47"/>
      <c r="F106" s="47"/>
      <c r="G106" s="47"/>
      <c r="H106" s="47"/>
      <c r="I106" s="183">
        <f>J101+J102+J103+J104</f>
        <v>3703.0099999999998</v>
      </c>
      <c r="J106" s="183"/>
      <c r="K106" s="46">
        <f>IF([1]Source!I75&lt;&gt;0, ROUND(I106/[1]Source!I75, 2), 0)</f>
        <v>1851.51</v>
      </c>
      <c r="P106" s="45">
        <f>I106</f>
        <v>3703.0099999999998</v>
      </c>
    </row>
    <row r="107" spans="1:22" ht="84" x14ac:dyDescent="0.35">
      <c r="A107" s="51">
        <v>9</v>
      </c>
      <c r="B107" s="51" t="str">
        <f>[1]Source!F76</f>
        <v>1.21-2303-3-1/1</v>
      </c>
      <c r="C107" s="51" t="str">
        <f>[1]Source!G76</f>
        <v>Техническое обслуживание выключателей автоматических трехполюсных установочных, номинальный ток до 200 А,прим. Автомат трёхполюсный с электронным расцепителем 380В на 160А</v>
      </c>
      <c r="D107" s="50" t="str">
        <f>[1]Source!H76</f>
        <v>шт.</v>
      </c>
      <c r="E107" s="48">
        <f>[1]Source!I76</f>
        <v>2</v>
      </c>
      <c r="F107" s="42"/>
      <c r="G107" s="49"/>
      <c r="H107" s="48"/>
      <c r="I107" s="48"/>
      <c r="J107" s="42"/>
      <c r="K107" s="42"/>
      <c r="Q107">
        <f>ROUND(([1]Source!BZ76/100)*ROUND(([1]Source!AF76*[1]Source!AV76)*[1]Source!I76, 2), 2)</f>
        <v>1419.01</v>
      </c>
      <c r="R107">
        <f>[1]Source!X76</f>
        <v>1419.01</v>
      </c>
      <c r="S107">
        <f>ROUND(([1]Source!CA76/100)*ROUND(([1]Source!AF76*[1]Source!AV76)*[1]Source!I76, 2), 2)</f>
        <v>202.72</v>
      </c>
      <c r="T107">
        <f>[1]Source!Y76</f>
        <v>202.72</v>
      </c>
      <c r="U107">
        <f>ROUND((175/100)*ROUND(([1]Source!AE76*[1]Source!AV76)*[1]Source!I76, 2), 2)</f>
        <v>0</v>
      </c>
      <c r="V107">
        <f>ROUND((108/100)*ROUND([1]Source!CS76*[1]Source!I76, 2), 2)</f>
        <v>0</v>
      </c>
    </row>
    <row r="108" spans="1:22" ht="14.5" x14ac:dyDescent="0.35">
      <c r="A108" s="51"/>
      <c r="B108" s="51"/>
      <c r="C108" s="51" t="s">
        <v>183</v>
      </c>
      <c r="D108" s="50"/>
      <c r="E108" s="48"/>
      <c r="F108" s="42">
        <f>[1]Source!AO76</f>
        <v>506.79</v>
      </c>
      <c r="G108" s="49" t="str">
        <f>[1]Source!DG76</f>
        <v>)*2</v>
      </c>
      <c r="H108" s="48">
        <f>[1]Source!AV76</f>
        <v>1</v>
      </c>
      <c r="I108" s="48">
        <f>IF([1]Source!BA76&lt;&gt; 0, [1]Source!BA76, 1)</f>
        <v>1</v>
      </c>
      <c r="J108" s="42">
        <f>[1]Source!S76</f>
        <v>2027.16</v>
      </c>
      <c r="K108" s="42"/>
    </row>
    <row r="109" spans="1:22" ht="14.5" x14ac:dyDescent="0.35">
      <c r="A109" s="51"/>
      <c r="B109" s="51"/>
      <c r="C109" s="51" t="s">
        <v>180</v>
      </c>
      <c r="D109" s="50"/>
      <c r="E109" s="48"/>
      <c r="F109" s="42">
        <f>[1]Source!AL76</f>
        <v>13.53</v>
      </c>
      <c r="G109" s="49" t="str">
        <f>[1]Source!DD76</f>
        <v>)*2</v>
      </c>
      <c r="H109" s="48">
        <f>[1]Source!AW76</f>
        <v>1</v>
      </c>
      <c r="I109" s="48">
        <f>IF([1]Source!BC76&lt;&gt; 0, [1]Source!BC76, 1)</f>
        <v>1</v>
      </c>
      <c r="J109" s="42">
        <f>[1]Source!P76</f>
        <v>54.12</v>
      </c>
      <c r="K109" s="42"/>
    </row>
    <row r="110" spans="1:22" ht="14.5" x14ac:dyDescent="0.35">
      <c r="A110" s="51"/>
      <c r="B110" s="51"/>
      <c r="C110" s="51" t="s">
        <v>179</v>
      </c>
      <c r="D110" s="50" t="s">
        <v>176</v>
      </c>
      <c r="E110" s="48">
        <f>[1]Source!AT76</f>
        <v>70</v>
      </c>
      <c r="F110" s="42"/>
      <c r="G110" s="49"/>
      <c r="H110" s="48"/>
      <c r="I110" s="48"/>
      <c r="J110" s="42">
        <f>SUM(R107:R109)</f>
        <v>1419.01</v>
      </c>
      <c r="K110" s="42"/>
    </row>
    <row r="111" spans="1:22" ht="14.5" x14ac:dyDescent="0.35">
      <c r="A111" s="51"/>
      <c r="B111" s="51"/>
      <c r="C111" s="51" t="s">
        <v>178</v>
      </c>
      <c r="D111" s="50" t="s">
        <v>176</v>
      </c>
      <c r="E111" s="48">
        <f>[1]Source!AU76</f>
        <v>10</v>
      </c>
      <c r="F111" s="42"/>
      <c r="G111" s="49"/>
      <c r="H111" s="48"/>
      <c r="I111" s="48"/>
      <c r="J111" s="42">
        <f>SUM(T107:T110)</f>
        <v>202.72</v>
      </c>
      <c r="K111" s="42"/>
    </row>
    <row r="112" spans="1:22" ht="14.5" x14ac:dyDescent="0.35">
      <c r="A112" s="51"/>
      <c r="B112" s="51"/>
      <c r="C112" s="51" t="s">
        <v>175</v>
      </c>
      <c r="D112" s="50" t="s">
        <v>174</v>
      </c>
      <c r="E112" s="48">
        <f>[1]Source!AQ76</f>
        <v>1.5</v>
      </c>
      <c r="F112" s="42"/>
      <c r="G112" s="49" t="str">
        <f>[1]Source!DI76</f>
        <v>)*2</v>
      </c>
      <c r="H112" s="48">
        <f>[1]Source!AV76</f>
        <v>1</v>
      </c>
      <c r="I112" s="48"/>
      <c r="J112" s="42"/>
      <c r="K112" s="42">
        <f>[1]Source!U76</f>
        <v>6</v>
      </c>
    </row>
    <row r="113" spans="1:22" ht="14" x14ac:dyDescent="0.3">
      <c r="A113" s="47"/>
      <c r="B113" s="47"/>
      <c r="C113" s="47"/>
      <c r="D113" s="47"/>
      <c r="E113" s="47"/>
      <c r="F113" s="47"/>
      <c r="G113" s="47"/>
      <c r="H113" s="47"/>
      <c r="I113" s="183">
        <f>J108+J109+J110+J111</f>
        <v>3703.0099999999998</v>
      </c>
      <c r="J113" s="183"/>
      <c r="K113" s="46">
        <f>IF([1]Source!I76&lt;&gt;0, ROUND(I113/[1]Source!I76, 2), 0)</f>
        <v>1851.51</v>
      </c>
      <c r="P113" s="45">
        <f>I113</f>
        <v>3703.0099999999998</v>
      </c>
    </row>
    <row r="114" spans="1:22" ht="70" x14ac:dyDescent="0.35">
      <c r="A114" s="51">
        <v>10</v>
      </c>
      <c r="B114" s="51" t="str">
        <f>[1]Source!F77</f>
        <v>1.21-2303-28-1/1</v>
      </c>
      <c r="C114" s="51" t="str">
        <f>[1]Source!G77</f>
        <v>Техническое обслуживание автоматического выключателя до 160 А(выключатель нагрузки с предохранителями трехполюсный 100А, 380В)</v>
      </c>
      <c r="D114" s="50" t="str">
        <f>[1]Source!H77</f>
        <v>шт.</v>
      </c>
      <c r="E114" s="48">
        <f>[1]Source!I77</f>
        <v>2</v>
      </c>
      <c r="F114" s="42"/>
      <c r="G114" s="49"/>
      <c r="H114" s="48"/>
      <c r="I114" s="48"/>
      <c r="J114" s="42"/>
      <c r="K114" s="42"/>
      <c r="Q114">
        <f>ROUND(([1]Source!BZ77/100)*ROUND(([1]Source!AF77*[1]Source!AV77)*[1]Source!I77, 2), 2)</f>
        <v>326.17</v>
      </c>
      <c r="R114">
        <f>[1]Source!X77</f>
        <v>326.17</v>
      </c>
      <c r="S114">
        <f>ROUND(([1]Source!CA77/100)*ROUND(([1]Source!AF77*[1]Source!AV77)*[1]Source!I77, 2), 2)</f>
        <v>46.6</v>
      </c>
      <c r="T114">
        <f>[1]Source!Y77</f>
        <v>46.6</v>
      </c>
      <c r="U114">
        <f>ROUND((175/100)*ROUND(([1]Source!AE77*[1]Source!AV77)*[1]Source!I77, 2), 2)</f>
        <v>0</v>
      </c>
      <c r="V114">
        <f>ROUND((108/100)*ROUND([1]Source!CS77*[1]Source!I77, 2), 2)</f>
        <v>0</v>
      </c>
    </row>
    <row r="115" spans="1:22" ht="14.5" x14ac:dyDescent="0.35">
      <c r="A115" s="51"/>
      <c r="B115" s="51"/>
      <c r="C115" s="51" t="s">
        <v>183</v>
      </c>
      <c r="D115" s="50"/>
      <c r="E115" s="48"/>
      <c r="F115" s="42">
        <f>[1]Source!AO77</f>
        <v>116.49</v>
      </c>
      <c r="G115" s="49" t="str">
        <f>[1]Source!DG77</f>
        <v>)*2</v>
      </c>
      <c r="H115" s="48">
        <f>[1]Source!AV77</f>
        <v>1</v>
      </c>
      <c r="I115" s="48">
        <f>IF([1]Source!BA77&lt;&gt; 0, [1]Source!BA77, 1)</f>
        <v>1</v>
      </c>
      <c r="J115" s="42">
        <f>[1]Source!S77</f>
        <v>465.96</v>
      </c>
      <c r="K115" s="42"/>
    </row>
    <row r="116" spans="1:22" ht="14.5" x14ac:dyDescent="0.35">
      <c r="A116" s="51"/>
      <c r="B116" s="51"/>
      <c r="C116" s="51" t="s">
        <v>180</v>
      </c>
      <c r="D116" s="50"/>
      <c r="E116" s="48"/>
      <c r="F116" s="42">
        <f>[1]Source!AL77</f>
        <v>3.94</v>
      </c>
      <c r="G116" s="49" t="str">
        <f>[1]Source!DD77</f>
        <v>)*2</v>
      </c>
      <c r="H116" s="48">
        <f>[1]Source!AW77</f>
        <v>1</v>
      </c>
      <c r="I116" s="48">
        <f>IF([1]Source!BC77&lt;&gt; 0, [1]Source!BC77, 1)</f>
        <v>1</v>
      </c>
      <c r="J116" s="42">
        <f>[1]Source!P77</f>
        <v>15.76</v>
      </c>
      <c r="K116" s="42"/>
    </row>
    <row r="117" spans="1:22" ht="14.5" x14ac:dyDescent="0.35">
      <c r="A117" s="51"/>
      <c r="B117" s="51"/>
      <c r="C117" s="51" t="s">
        <v>179</v>
      </c>
      <c r="D117" s="50" t="s">
        <v>176</v>
      </c>
      <c r="E117" s="48">
        <f>[1]Source!AT77</f>
        <v>70</v>
      </c>
      <c r="F117" s="42"/>
      <c r="G117" s="49"/>
      <c r="H117" s="48"/>
      <c r="I117" s="48"/>
      <c r="J117" s="42">
        <f>SUM(R114:R116)</f>
        <v>326.17</v>
      </c>
      <c r="K117" s="42"/>
    </row>
    <row r="118" spans="1:22" ht="14.5" x14ac:dyDescent="0.35">
      <c r="A118" s="51"/>
      <c r="B118" s="51"/>
      <c r="C118" s="51" t="s">
        <v>178</v>
      </c>
      <c r="D118" s="50" t="s">
        <v>176</v>
      </c>
      <c r="E118" s="48">
        <f>[1]Source!AU77</f>
        <v>10</v>
      </c>
      <c r="F118" s="42"/>
      <c r="G118" s="49"/>
      <c r="H118" s="48"/>
      <c r="I118" s="48"/>
      <c r="J118" s="42">
        <f>SUM(T114:T117)</f>
        <v>46.6</v>
      </c>
      <c r="K118" s="42"/>
    </row>
    <row r="119" spans="1:22" ht="14.5" x14ac:dyDescent="0.35">
      <c r="A119" s="51"/>
      <c r="B119" s="51"/>
      <c r="C119" s="51" t="s">
        <v>175</v>
      </c>
      <c r="D119" s="50" t="s">
        <v>174</v>
      </c>
      <c r="E119" s="48">
        <f>[1]Source!AQ77</f>
        <v>0.3</v>
      </c>
      <c r="F119" s="42"/>
      <c r="G119" s="49" t="str">
        <f>[1]Source!DI77</f>
        <v>)*2</v>
      </c>
      <c r="H119" s="48">
        <f>[1]Source!AV77</f>
        <v>1</v>
      </c>
      <c r="I119" s="48"/>
      <c r="J119" s="42"/>
      <c r="K119" s="42">
        <f>[1]Source!U77</f>
        <v>1.2</v>
      </c>
    </row>
    <row r="120" spans="1:22" ht="14" x14ac:dyDescent="0.3">
      <c r="A120" s="47"/>
      <c r="B120" s="47"/>
      <c r="C120" s="47"/>
      <c r="D120" s="47"/>
      <c r="E120" s="47"/>
      <c r="F120" s="47"/>
      <c r="G120" s="47"/>
      <c r="H120" s="47"/>
      <c r="I120" s="183">
        <f>J115+J116+J117+J118</f>
        <v>854.49</v>
      </c>
      <c r="J120" s="183"/>
      <c r="K120" s="46">
        <f>IF([1]Source!I77&lt;&gt;0, ROUND(I120/[1]Source!I77, 2), 0)</f>
        <v>427.25</v>
      </c>
      <c r="P120" s="45">
        <f>I120</f>
        <v>854.49</v>
      </c>
    </row>
    <row r="121" spans="1:22" ht="42" x14ac:dyDescent="0.35">
      <c r="A121" s="51">
        <v>11</v>
      </c>
      <c r="B121" s="51" t="str">
        <f>[1]Source!F78</f>
        <v>1.21-2303-22-1/1</v>
      </c>
      <c r="C121" s="51" t="str">
        <f>[1]Source!G78</f>
        <v>Техническое обслуживание предохранителей прим. Предохранитель с током плавкой вставки 63А</v>
      </c>
      <c r="D121" s="50" t="str">
        <f>[1]Source!H78</f>
        <v>100 шт.</v>
      </c>
      <c r="E121" s="48">
        <f>[1]Source!I78</f>
        <v>0.06</v>
      </c>
      <c r="F121" s="42"/>
      <c r="G121" s="49"/>
      <c r="H121" s="48"/>
      <c r="I121" s="48"/>
      <c r="J121" s="42"/>
      <c r="K121" s="42"/>
      <c r="Q121">
        <f>ROUND(([1]Source!BZ78/100)*ROUND(([1]Source!AF78*[1]Source!AV78)*[1]Source!I78, 2), 2)</f>
        <v>98.41</v>
      </c>
      <c r="R121">
        <f>[1]Source!X78</f>
        <v>98.41</v>
      </c>
      <c r="S121">
        <f>ROUND(([1]Source!CA78/100)*ROUND(([1]Source!AF78*[1]Source!AV78)*[1]Source!I78, 2), 2)</f>
        <v>14.06</v>
      </c>
      <c r="T121">
        <f>[1]Source!Y78</f>
        <v>14.06</v>
      </c>
      <c r="U121">
        <f>ROUND((175/100)*ROUND(([1]Source!AE78*[1]Source!AV78)*[1]Source!I78, 2), 2)</f>
        <v>43.3</v>
      </c>
      <c r="V121">
        <f>ROUND((108/100)*ROUND([1]Source!CS78*[1]Source!I78, 2), 2)</f>
        <v>26.72</v>
      </c>
    </row>
    <row r="122" spans="1:22" x14ac:dyDescent="0.25">
      <c r="C122" s="53" t="str">
        <f>"Объем: "&amp;[1]Source!I78&amp;"=6/"&amp;"100"</f>
        <v>Объем: 0,06=6/100</v>
      </c>
    </row>
    <row r="123" spans="1:22" ht="14.5" x14ac:dyDescent="0.35">
      <c r="A123" s="51"/>
      <c r="B123" s="51"/>
      <c r="C123" s="51" t="s">
        <v>183</v>
      </c>
      <c r="D123" s="50"/>
      <c r="E123" s="48"/>
      <c r="F123" s="42">
        <f>[1]Source!AO78</f>
        <v>1171.58</v>
      </c>
      <c r="G123" s="49" t="str">
        <f>[1]Source!DG78</f>
        <v>)*2</v>
      </c>
      <c r="H123" s="48">
        <f>[1]Source!AV78</f>
        <v>1</v>
      </c>
      <c r="I123" s="48">
        <f>IF([1]Source!BA78&lt;&gt; 0, [1]Source!BA78, 1)</f>
        <v>1</v>
      </c>
      <c r="J123" s="42">
        <f>[1]Source!S78</f>
        <v>140.59</v>
      </c>
      <c r="K123" s="42"/>
    </row>
    <row r="124" spans="1:22" ht="14.5" x14ac:dyDescent="0.35">
      <c r="A124" s="51"/>
      <c r="B124" s="51"/>
      <c r="C124" s="51" t="s">
        <v>182</v>
      </c>
      <c r="D124" s="50"/>
      <c r="E124" s="48"/>
      <c r="F124" s="42">
        <f>[1]Source!AM78</f>
        <v>315.94</v>
      </c>
      <c r="G124" s="49" t="str">
        <f>[1]Source!DE78</f>
        <v>)*2</v>
      </c>
      <c r="H124" s="48">
        <f>[1]Source!AV78</f>
        <v>1</v>
      </c>
      <c r="I124" s="48">
        <f>IF([1]Source!BB78&lt;&gt; 0, [1]Source!BB78, 1)</f>
        <v>1</v>
      </c>
      <c r="J124" s="42">
        <f>[1]Source!Q78</f>
        <v>37.909999999999997</v>
      </c>
      <c r="K124" s="42"/>
    </row>
    <row r="125" spans="1:22" ht="14.5" x14ac:dyDescent="0.35">
      <c r="A125" s="51"/>
      <c r="B125" s="51"/>
      <c r="C125" s="51" t="s">
        <v>181</v>
      </c>
      <c r="D125" s="50"/>
      <c r="E125" s="48"/>
      <c r="F125" s="42">
        <f>[1]Source!AN78</f>
        <v>206.2</v>
      </c>
      <c r="G125" s="49" t="str">
        <f>[1]Source!DF78</f>
        <v>)*2</v>
      </c>
      <c r="H125" s="48">
        <f>[1]Source!AV78</f>
        <v>1</v>
      </c>
      <c r="I125" s="48">
        <f>IF([1]Source!BS78&lt;&gt; 0, [1]Source!BS78, 1)</f>
        <v>1</v>
      </c>
      <c r="J125" s="52">
        <f>[1]Source!R78</f>
        <v>24.74</v>
      </c>
      <c r="K125" s="42"/>
    </row>
    <row r="126" spans="1:22" ht="14.5" x14ac:dyDescent="0.35">
      <c r="A126" s="51"/>
      <c r="B126" s="51"/>
      <c r="C126" s="51" t="s">
        <v>180</v>
      </c>
      <c r="D126" s="50"/>
      <c r="E126" s="48"/>
      <c r="F126" s="42">
        <f>[1]Source!AL78</f>
        <v>1.46</v>
      </c>
      <c r="G126" s="49" t="str">
        <f>[1]Source!DD78</f>
        <v>)*2</v>
      </c>
      <c r="H126" s="48">
        <f>[1]Source!AW78</f>
        <v>1</v>
      </c>
      <c r="I126" s="48">
        <f>IF([1]Source!BC78&lt;&gt; 0, [1]Source!BC78, 1)</f>
        <v>1</v>
      </c>
      <c r="J126" s="42">
        <f>[1]Source!P78</f>
        <v>0.18</v>
      </c>
      <c r="K126" s="42"/>
    </row>
    <row r="127" spans="1:22" ht="14.5" x14ac:dyDescent="0.35">
      <c r="A127" s="51"/>
      <c r="B127" s="51"/>
      <c r="C127" s="51" t="s">
        <v>179</v>
      </c>
      <c r="D127" s="50" t="s">
        <v>176</v>
      </c>
      <c r="E127" s="48">
        <f>[1]Source!AT78</f>
        <v>70</v>
      </c>
      <c r="F127" s="42"/>
      <c r="G127" s="49"/>
      <c r="H127" s="48"/>
      <c r="I127" s="48"/>
      <c r="J127" s="42">
        <f>SUM(R121:R126)</f>
        <v>98.41</v>
      </c>
      <c r="K127" s="42"/>
    </row>
    <row r="128" spans="1:22" ht="14.5" x14ac:dyDescent="0.35">
      <c r="A128" s="51"/>
      <c r="B128" s="51"/>
      <c r="C128" s="51" t="s">
        <v>178</v>
      </c>
      <c r="D128" s="50" t="s">
        <v>176</v>
      </c>
      <c r="E128" s="48">
        <f>[1]Source!AU78</f>
        <v>10</v>
      </c>
      <c r="F128" s="42"/>
      <c r="G128" s="49"/>
      <c r="H128" s="48"/>
      <c r="I128" s="48"/>
      <c r="J128" s="42">
        <f>SUM(T121:T127)</f>
        <v>14.06</v>
      </c>
      <c r="K128" s="42"/>
    </row>
    <row r="129" spans="1:22" ht="14.5" x14ac:dyDescent="0.35">
      <c r="A129" s="51"/>
      <c r="B129" s="51"/>
      <c r="C129" s="51" t="s">
        <v>177</v>
      </c>
      <c r="D129" s="50" t="s">
        <v>176</v>
      </c>
      <c r="E129" s="48">
        <f>108</f>
        <v>108</v>
      </c>
      <c r="F129" s="42"/>
      <c r="G129" s="49"/>
      <c r="H129" s="48"/>
      <c r="I129" s="48"/>
      <c r="J129" s="42">
        <f>SUM(V121:V128)</f>
        <v>26.72</v>
      </c>
      <c r="K129" s="42"/>
    </row>
    <row r="130" spans="1:22" ht="14.5" x14ac:dyDescent="0.35">
      <c r="A130" s="51"/>
      <c r="B130" s="51"/>
      <c r="C130" s="51" t="s">
        <v>175</v>
      </c>
      <c r="D130" s="50" t="s">
        <v>174</v>
      </c>
      <c r="E130" s="48">
        <f>[1]Source!AQ78</f>
        <v>4</v>
      </c>
      <c r="F130" s="42"/>
      <c r="G130" s="49" t="str">
        <f>[1]Source!DI78</f>
        <v>)*2</v>
      </c>
      <c r="H130" s="48">
        <f>[1]Source!AV78</f>
        <v>1</v>
      </c>
      <c r="I130" s="48"/>
      <c r="J130" s="42"/>
      <c r="K130" s="42">
        <f>[1]Source!U78</f>
        <v>0.48</v>
      </c>
    </row>
    <row r="131" spans="1:22" ht="14" x14ac:dyDescent="0.3">
      <c r="A131" s="47"/>
      <c r="B131" s="47"/>
      <c r="C131" s="47"/>
      <c r="D131" s="47"/>
      <c r="E131" s="47"/>
      <c r="F131" s="47"/>
      <c r="G131" s="47"/>
      <c r="H131" s="47"/>
      <c r="I131" s="183">
        <f>J123+J124+J126+J127+J128+J129</f>
        <v>317.87</v>
      </c>
      <c r="J131" s="183"/>
      <c r="K131" s="46">
        <f>IF([1]Source!I78&lt;&gt;0, ROUND(I131/[1]Source!I78, 2), 0)</f>
        <v>5297.83</v>
      </c>
      <c r="P131" s="45">
        <f>I131</f>
        <v>317.87</v>
      </c>
    </row>
    <row r="132" spans="1:22" ht="42" x14ac:dyDescent="0.35">
      <c r="A132" s="51">
        <v>12</v>
      </c>
      <c r="B132" s="51" t="str">
        <f>[1]Source!F79</f>
        <v>1.23-2103-32-1/1</v>
      </c>
      <c r="C132" s="51" t="str">
        <f>[1]Source!G79</f>
        <v>Техническое обслуживание амперметров и вольтметров постоянного и переменного тока</v>
      </c>
      <c r="D132" s="50" t="str">
        <f>[1]Source!H79</f>
        <v>шт.</v>
      </c>
      <c r="E132" s="48">
        <f>[1]Source!I79</f>
        <v>8</v>
      </c>
      <c r="F132" s="42"/>
      <c r="G132" s="49"/>
      <c r="H132" s="48"/>
      <c r="I132" s="48"/>
      <c r="J132" s="42"/>
      <c r="K132" s="42"/>
      <c r="Q132">
        <f>ROUND(([1]Source!BZ79/100)*ROUND(([1]Source!AF79*[1]Source!AV79)*[1]Source!I79, 2), 2)</f>
        <v>782.77</v>
      </c>
      <c r="R132">
        <f>[1]Source!X79</f>
        <v>782.77</v>
      </c>
      <c r="S132">
        <f>ROUND(([1]Source!CA79/100)*ROUND(([1]Source!AF79*[1]Source!AV79)*[1]Source!I79, 2), 2)</f>
        <v>111.82</v>
      </c>
      <c r="T132">
        <f>[1]Source!Y79</f>
        <v>111.82</v>
      </c>
      <c r="U132">
        <f>ROUND((175/100)*ROUND(([1]Source!AE79*[1]Source!AV79)*[1]Source!I79, 2), 2)</f>
        <v>0</v>
      </c>
      <c r="V132">
        <f>ROUND((108/100)*ROUND([1]Source!CS79*[1]Source!I79, 2), 2)</f>
        <v>0</v>
      </c>
    </row>
    <row r="133" spans="1:22" ht="14.5" x14ac:dyDescent="0.35">
      <c r="A133" s="51"/>
      <c r="B133" s="51"/>
      <c r="C133" s="51" t="s">
        <v>183</v>
      </c>
      <c r="D133" s="50"/>
      <c r="E133" s="48"/>
      <c r="F133" s="42">
        <f>[1]Source!AO79</f>
        <v>69.89</v>
      </c>
      <c r="G133" s="49" t="str">
        <f>[1]Source!DG79</f>
        <v>)*2</v>
      </c>
      <c r="H133" s="48">
        <f>[1]Source!AV79</f>
        <v>1</v>
      </c>
      <c r="I133" s="48">
        <f>IF([1]Source!BA79&lt;&gt; 0, [1]Source!BA79, 1)</f>
        <v>1</v>
      </c>
      <c r="J133" s="42">
        <f>[1]Source!S79</f>
        <v>1118.24</v>
      </c>
      <c r="K133" s="42"/>
    </row>
    <row r="134" spans="1:22" ht="14.5" x14ac:dyDescent="0.35">
      <c r="A134" s="51"/>
      <c r="B134" s="51"/>
      <c r="C134" s="51" t="s">
        <v>180</v>
      </c>
      <c r="D134" s="50"/>
      <c r="E134" s="48"/>
      <c r="F134" s="42">
        <f>[1]Source!AL79</f>
        <v>2.3199999999999998</v>
      </c>
      <c r="G134" s="49" t="str">
        <f>[1]Source!DD79</f>
        <v/>
      </c>
      <c r="H134" s="48">
        <f>[1]Source!AW79</f>
        <v>1</v>
      </c>
      <c r="I134" s="48">
        <f>IF([1]Source!BC79&lt;&gt; 0, [1]Source!BC79, 1)</f>
        <v>1</v>
      </c>
      <c r="J134" s="42">
        <f>[1]Source!P79</f>
        <v>18.559999999999999</v>
      </c>
      <c r="K134" s="42"/>
    </row>
    <row r="135" spans="1:22" ht="14.5" x14ac:dyDescent="0.35">
      <c r="A135" s="51"/>
      <c r="B135" s="51"/>
      <c r="C135" s="51" t="s">
        <v>179</v>
      </c>
      <c r="D135" s="50" t="s">
        <v>176</v>
      </c>
      <c r="E135" s="48">
        <f>[1]Source!AT79</f>
        <v>70</v>
      </c>
      <c r="F135" s="42"/>
      <c r="G135" s="49"/>
      <c r="H135" s="48"/>
      <c r="I135" s="48"/>
      <c r="J135" s="42">
        <f>SUM(R132:R134)</f>
        <v>782.77</v>
      </c>
      <c r="K135" s="42"/>
    </row>
    <row r="136" spans="1:22" ht="14.5" x14ac:dyDescent="0.35">
      <c r="A136" s="51"/>
      <c r="B136" s="51"/>
      <c r="C136" s="51" t="s">
        <v>178</v>
      </c>
      <c r="D136" s="50" t="s">
        <v>176</v>
      </c>
      <c r="E136" s="48">
        <f>[1]Source!AU79</f>
        <v>10</v>
      </c>
      <c r="F136" s="42"/>
      <c r="G136" s="49"/>
      <c r="H136" s="48"/>
      <c r="I136" s="48"/>
      <c r="J136" s="42">
        <f>SUM(T132:T135)</f>
        <v>111.82</v>
      </c>
      <c r="K136" s="42"/>
    </row>
    <row r="137" spans="1:22" ht="14.5" x14ac:dyDescent="0.35">
      <c r="A137" s="51"/>
      <c r="B137" s="51"/>
      <c r="C137" s="51" t="s">
        <v>175</v>
      </c>
      <c r="D137" s="50" t="s">
        <v>174</v>
      </c>
      <c r="E137" s="48">
        <f>[1]Source!AQ79</f>
        <v>0.18</v>
      </c>
      <c r="F137" s="42"/>
      <c r="G137" s="49" t="str">
        <f>[1]Source!DI79</f>
        <v>)*2</v>
      </c>
      <c r="H137" s="48">
        <f>[1]Source!AV79</f>
        <v>1</v>
      </c>
      <c r="I137" s="48"/>
      <c r="J137" s="42"/>
      <c r="K137" s="42">
        <f>[1]Source!U79</f>
        <v>2.88</v>
      </c>
    </row>
    <row r="138" spans="1:22" ht="14" x14ac:dyDescent="0.3">
      <c r="A138" s="47"/>
      <c r="B138" s="47"/>
      <c r="C138" s="47"/>
      <c r="D138" s="47"/>
      <c r="E138" s="47"/>
      <c r="F138" s="47"/>
      <c r="G138" s="47"/>
      <c r="H138" s="47"/>
      <c r="I138" s="183">
        <f>J133+J134+J135+J136</f>
        <v>2031.3899999999999</v>
      </c>
      <c r="J138" s="183"/>
      <c r="K138" s="46">
        <f>IF([1]Source!I79&lt;&gt;0, ROUND(I138/[1]Source!I79, 2), 0)</f>
        <v>253.92</v>
      </c>
      <c r="P138" s="45">
        <f>I138</f>
        <v>2031.3899999999999</v>
      </c>
    </row>
    <row r="139" spans="1:22" ht="29" x14ac:dyDescent="0.35">
      <c r="C139" s="54" t="str">
        <f>[1]Source!G80</f>
        <v>Шкаф напольный 380/220В, 50Гц, IP54 (2 комплекта)</v>
      </c>
    </row>
    <row r="140" spans="1:22" ht="56" x14ac:dyDescent="0.35">
      <c r="A140" s="51">
        <v>13</v>
      </c>
      <c r="B140" s="51" t="str">
        <f>[1]Source!F81</f>
        <v>1.21-2303-28-1/1</v>
      </c>
      <c r="C140" s="51" t="str">
        <f>[1]Source!G81</f>
        <v>Техническое обслуживание автоматического выключателя до 160 А(прим) выключатель нагрузки реверсивный 380В, 50Гц, 40А</v>
      </c>
      <c r="D140" s="50" t="str">
        <f>[1]Source!H81</f>
        <v>шт.</v>
      </c>
      <c r="E140" s="48">
        <f>[1]Source!I81</f>
        <v>2</v>
      </c>
      <c r="F140" s="42"/>
      <c r="G140" s="49"/>
      <c r="H140" s="48"/>
      <c r="I140" s="48"/>
      <c r="J140" s="42"/>
      <c r="K140" s="42"/>
      <c r="Q140">
        <f>ROUND(([1]Source!BZ81/100)*ROUND(([1]Source!AF81*[1]Source!AV81)*[1]Source!I81, 2), 2)</f>
        <v>326.17</v>
      </c>
      <c r="R140">
        <f>[1]Source!X81</f>
        <v>326.17</v>
      </c>
      <c r="S140">
        <f>ROUND(([1]Source!CA81/100)*ROUND(([1]Source!AF81*[1]Source!AV81)*[1]Source!I81, 2), 2)</f>
        <v>46.6</v>
      </c>
      <c r="T140">
        <f>[1]Source!Y81</f>
        <v>46.6</v>
      </c>
      <c r="U140">
        <f>ROUND((175/100)*ROUND(([1]Source!AE81*[1]Source!AV81)*[1]Source!I81, 2), 2)</f>
        <v>0</v>
      </c>
      <c r="V140">
        <f>ROUND((108/100)*ROUND([1]Source!CS81*[1]Source!I81, 2), 2)</f>
        <v>0</v>
      </c>
    </row>
    <row r="141" spans="1:22" ht="14.5" x14ac:dyDescent="0.35">
      <c r="A141" s="51"/>
      <c r="B141" s="51"/>
      <c r="C141" s="51" t="s">
        <v>183</v>
      </c>
      <c r="D141" s="50"/>
      <c r="E141" s="48"/>
      <c r="F141" s="42">
        <f>[1]Source!AO81</f>
        <v>116.49</v>
      </c>
      <c r="G141" s="49" t="str">
        <f>[1]Source!DG81</f>
        <v>)*2</v>
      </c>
      <c r="H141" s="48">
        <f>[1]Source!AV81</f>
        <v>1</v>
      </c>
      <c r="I141" s="48">
        <f>IF([1]Source!BA81&lt;&gt; 0, [1]Source!BA81, 1)</f>
        <v>1</v>
      </c>
      <c r="J141" s="42">
        <f>[1]Source!S81</f>
        <v>465.96</v>
      </c>
      <c r="K141" s="42"/>
    </row>
    <row r="142" spans="1:22" ht="14.5" x14ac:dyDescent="0.35">
      <c r="A142" s="51"/>
      <c r="B142" s="51"/>
      <c r="C142" s="51" t="s">
        <v>180</v>
      </c>
      <c r="D142" s="50"/>
      <c r="E142" s="48"/>
      <c r="F142" s="42">
        <f>[1]Source!AL81</f>
        <v>3.94</v>
      </c>
      <c r="G142" s="49" t="str">
        <f>[1]Source!DD81</f>
        <v>)*2</v>
      </c>
      <c r="H142" s="48">
        <f>[1]Source!AW81</f>
        <v>1</v>
      </c>
      <c r="I142" s="48">
        <f>IF([1]Source!BC81&lt;&gt; 0, [1]Source!BC81, 1)</f>
        <v>1</v>
      </c>
      <c r="J142" s="42">
        <f>[1]Source!P81</f>
        <v>15.76</v>
      </c>
      <c r="K142" s="42"/>
    </row>
    <row r="143" spans="1:22" ht="14.5" x14ac:dyDescent="0.35">
      <c r="A143" s="51"/>
      <c r="B143" s="51"/>
      <c r="C143" s="51" t="s">
        <v>179</v>
      </c>
      <c r="D143" s="50" t="s">
        <v>176</v>
      </c>
      <c r="E143" s="48">
        <f>[1]Source!AT81</f>
        <v>70</v>
      </c>
      <c r="F143" s="42"/>
      <c r="G143" s="49"/>
      <c r="H143" s="48"/>
      <c r="I143" s="48"/>
      <c r="J143" s="42">
        <f>SUM(R140:R142)</f>
        <v>326.17</v>
      </c>
      <c r="K143" s="42"/>
    </row>
    <row r="144" spans="1:22" ht="14.5" x14ac:dyDescent="0.35">
      <c r="A144" s="51"/>
      <c r="B144" s="51"/>
      <c r="C144" s="51" t="s">
        <v>178</v>
      </c>
      <c r="D144" s="50" t="s">
        <v>176</v>
      </c>
      <c r="E144" s="48">
        <f>[1]Source!AU81</f>
        <v>10</v>
      </c>
      <c r="F144" s="42"/>
      <c r="G144" s="49"/>
      <c r="H144" s="48"/>
      <c r="I144" s="48"/>
      <c r="J144" s="42">
        <f>SUM(T140:T143)</f>
        <v>46.6</v>
      </c>
      <c r="K144" s="42"/>
    </row>
    <row r="145" spans="1:22" ht="14.5" x14ac:dyDescent="0.35">
      <c r="A145" s="51"/>
      <c r="B145" s="51"/>
      <c r="C145" s="51" t="s">
        <v>175</v>
      </c>
      <c r="D145" s="50" t="s">
        <v>174</v>
      </c>
      <c r="E145" s="48">
        <f>[1]Source!AQ81</f>
        <v>0.3</v>
      </c>
      <c r="F145" s="42"/>
      <c r="G145" s="49" t="str">
        <f>[1]Source!DI81</f>
        <v>)*2</v>
      </c>
      <c r="H145" s="48">
        <f>[1]Source!AV81</f>
        <v>1</v>
      </c>
      <c r="I145" s="48"/>
      <c r="J145" s="42"/>
      <c r="K145" s="42">
        <f>[1]Source!U81</f>
        <v>1.2</v>
      </c>
    </row>
    <row r="146" spans="1:22" ht="14" x14ac:dyDescent="0.3">
      <c r="A146" s="47"/>
      <c r="B146" s="47"/>
      <c r="C146" s="47"/>
      <c r="D146" s="47"/>
      <c r="E146" s="47"/>
      <c r="F146" s="47"/>
      <c r="G146" s="47"/>
      <c r="H146" s="47"/>
      <c r="I146" s="183">
        <f>J141+J142+J143+J144</f>
        <v>854.49</v>
      </c>
      <c r="J146" s="183"/>
      <c r="K146" s="46">
        <f>IF([1]Source!I81&lt;&gt;0, ROUND(I146/[1]Source!I81, 2), 0)</f>
        <v>427.25</v>
      </c>
      <c r="P146" s="45">
        <f>I146</f>
        <v>854.49</v>
      </c>
    </row>
    <row r="147" spans="1:22" ht="84" x14ac:dyDescent="0.35">
      <c r="A147" s="51">
        <v>14</v>
      </c>
      <c r="B147" s="51" t="str">
        <f>[1]Source!F82</f>
        <v>1.21-2303-19-1/1</v>
      </c>
      <c r="C147" s="51" t="str">
        <f>[1]Source!G82</f>
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6 А</v>
      </c>
      <c r="D147" s="50" t="str">
        <f>[1]Source!H82</f>
        <v>шт.</v>
      </c>
      <c r="E147" s="48">
        <f>[1]Source!I82</f>
        <v>2</v>
      </c>
      <c r="F147" s="42"/>
      <c r="G147" s="49"/>
      <c r="H147" s="48"/>
      <c r="I147" s="48"/>
      <c r="J147" s="42"/>
      <c r="K147" s="42"/>
      <c r="Q147">
        <f>ROUND(([1]Source!BZ82/100)*ROUND(([1]Source!AF82*[1]Source!AV82)*[1]Source!I82, 2), 2)</f>
        <v>1135.2</v>
      </c>
      <c r="R147">
        <f>[1]Source!X82</f>
        <v>1135.2</v>
      </c>
      <c r="S147">
        <f>ROUND(([1]Source!CA82/100)*ROUND(([1]Source!AF82*[1]Source!AV82)*[1]Source!I82, 2), 2)</f>
        <v>162.16999999999999</v>
      </c>
      <c r="T147">
        <f>[1]Source!Y82</f>
        <v>162.16999999999999</v>
      </c>
      <c r="U147">
        <f>ROUND((175/100)*ROUND(([1]Source!AE82*[1]Source!AV82)*[1]Source!I82, 2), 2)</f>
        <v>0</v>
      </c>
      <c r="V147">
        <f>ROUND((108/100)*ROUND([1]Source!CS82*[1]Source!I82, 2), 2)</f>
        <v>0</v>
      </c>
    </row>
    <row r="148" spans="1:22" ht="14.5" x14ac:dyDescent="0.35">
      <c r="A148" s="51"/>
      <c r="B148" s="51"/>
      <c r="C148" s="51" t="s">
        <v>183</v>
      </c>
      <c r="D148" s="50"/>
      <c r="E148" s="48"/>
      <c r="F148" s="42">
        <f>[1]Source!AO82</f>
        <v>405.43</v>
      </c>
      <c r="G148" s="49" t="str">
        <f>[1]Source!DG82</f>
        <v>)*2</v>
      </c>
      <c r="H148" s="48">
        <f>[1]Source!AV82</f>
        <v>1</v>
      </c>
      <c r="I148" s="48">
        <f>IF([1]Source!BA82&lt;&gt; 0, [1]Source!BA82, 1)</f>
        <v>1</v>
      </c>
      <c r="J148" s="42">
        <f>[1]Source!S82</f>
        <v>1621.72</v>
      </c>
      <c r="K148" s="42"/>
    </row>
    <row r="149" spans="1:22" ht="14.5" x14ac:dyDescent="0.35">
      <c r="A149" s="51"/>
      <c r="B149" s="51"/>
      <c r="C149" s="51" t="s">
        <v>180</v>
      </c>
      <c r="D149" s="50"/>
      <c r="E149" s="48"/>
      <c r="F149" s="42">
        <f>[1]Source!AL82</f>
        <v>1.44</v>
      </c>
      <c r="G149" s="49" t="str">
        <f>[1]Source!DD82</f>
        <v>)*2</v>
      </c>
      <c r="H149" s="48">
        <f>[1]Source!AW82</f>
        <v>1</v>
      </c>
      <c r="I149" s="48">
        <f>IF([1]Source!BC82&lt;&gt; 0, [1]Source!BC82, 1)</f>
        <v>1</v>
      </c>
      <c r="J149" s="42">
        <f>[1]Source!P82</f>
        <v>5.76</v>
      </c>
      <c r="K149" s="42"/>
    </row>
    <row r="150" spans="1:22" ht="14.5" x14ac:dyDescent="0.35">
      <c r="A150" s="51"/>
      <c r="B150" s="51"/>
      <c r="C150" s="51" t="s">
        <v>179</v>
      </c>
      <c r="D150" s="50" t="s">
        <v>176</v>
      </c>
      <c r="E150" s="48">
        <f>[1]Source!AT82</f>
        <v>70</v>
      </c>
      <c r="F150" s="42"/>
      <c r="G150" s="49"/>
      <c r="H150" s="48"/>
      <c r="I150" s="48"/>
      <c r="J150" s="42">
        <f>SUM(R147:R149)</f>
        <v>1135.2</v>
      </c>
      <c r="K150" s="42"/>
    </row>
    <row r="151" spans="1:22" ht="14.5" x14ac:dyDescent="0.35">
      <c r="A151" s="51"/>
      <c r="B151" s="51"/>
      <c r="C151" s="51" t="s">
        <v>178</v>
      </c>
      <c r="D151" s="50" t="s">
        <v>176</v>
      </c>
      <c r="E151" s="48">
        <f>[1]Source!AU82</f>
        <v>10</v>
      </c>
      <c r="F151" s="42"/>
      <c r="G151" s="49"/>
      <c r="H151" s="48"/>
      <c r="I151" s="48"/>
      <c r="J151" s="42">
        <f>SUM(T147:T150)</f>
        <v>162.16999999999999</v>
      </c>
      <c r="K151" s="42"/>
    </row>
    <row r="152" spans="1:22" ht="14.5" x14ac:dyDescent="0.35">
      <c r="A152" s="51"/>
      <c r="B152" s="51"/>
      <c r="C152" s="51" t="s">
        <v>175</v>
      </c>
      <c r="D152" s="50" t="s">
        <v>174</v>
      </c>
      <c r="E152" s="48">
        <f>[1]Source!AQ82</f>
        <v>1.2</v>
      </c>
      <c r="F152" s="42"/>
      <c r="G152" s="49" t="str">
        <f>[1]Source!DI82</f>
        <v>)*2</v>
      </c>
      <c r="H152" s="48">
        <f>[1]Source!AV82</f>
        <v>1</v>
      </c>
      <c r="I152" s="48"/>
      <c r="J152" s="42"/>
      <c r="K152" s="42">
        <f>[1]Source!U82</f>
        <v>4.8</v>
      </c>
    </row>
    <row r="153" spans="1:22" ht="14" x14ac:dyDescent="0.3">
      <c r="A153" s="47"/>
      <c r="B153" s="47"/>
      <c r="C153" s="47"/>
      <c r="D153" s="47"/>
      <c r="E153" s="47"/>
      <c r="F153" s="47"/>
      <c r="G153" s="47"/>
      <c r="H153" s="47"/>
      <c r="I153" s="183">
        <f>J148+J149+J150+J151</f>
        <v>2924.8500000000004</v>
      </c>
      <c r="J153" s="183"/>
      <c r="K153" s="46">
        <f>IF([1]Source!I82&lt;&gt;0, ROUND(I153/[1]Source!I82, 2), 0)</f>
        <v>1462.43</v>
      </c>
      <c r="P153" s="45">
        <f>I153</f>
        <v>2924.8500000000004</v>
      </c>
    </row>
    <row r="154" spans="1:22" ht="84" x14ac:dyDescent="0.35">
      <c r="A154" s="51">
        <v>15</v>
      </c>
      <c r="B154" s="51" t="str">
        <f>[1]Source!F83</f>
        <v>1.21-2303-19-1/1</v>
      </c>
      <c r="C154" s="51" t="str">
        <f>[1]Source!G83</f>
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10А</v>
      </c>
      <c r="D154" s="50" t="str">
        <f>[1]Source!H83</f>
        <v>шт.</v>
      </c>
      <c r="E154" s="48">
        <f>[1]Source!I83</f>
        <v>4</v>
      </c>
      <c r="F154" s="42"/>
      <c r="G154" s="49"/>
      <c r="H154" s="48"/>
      <c r="I154" s="48"/>
      <c r="J154" s="42"/>
      <c r="K154" s="42"/>
      <c r="Q154">
        <f>ROUND(([1]Source!BZ83/100)*ROUND(([1]Source!AF83*[1]Source!AV83)*[1]Source!I83, 2), 2)</f>
        <v>2270.41</v>
      </c>
      <c r="R154">
        <f>[1]Source!X83</f>
        <v>2270.41</v>
      </c>
      <c r="S154">
        <f>ROUND(([1]Source!CA83/100)*ROUND(([1]Source!AF83*[1]Source!AV83)*[1]Source!I83, 2), 2)</f>
        <v>324.33999999999997</v>
      </c>
      <c r="T154">
        <f>[1]Source!Y83</f>
        <v>324.33999999999997</v>
      </c>
      <c r="U154">
        <f>ROUND((175/100)*ROUND(([1]Source!AE83*[1]Source!AV83)*[1]Source!I83, 2), 2)</f>
        <v>0</v>
      </c>
      <c r="V154">
        <f>ROUND((108/100)*ROUND([1]Source!CS83*[1]Source!I83, 2), 2)</f>
        <v>0</v>
      </c>
    </row>
    <row r="155" spans="1:22" ht="14.5" x14ac:dyDescent="0.35">
      <c r="A155" s="51"/>
      <c r="B155" s="51"/>
      <c r="C155" s="51" t="s">
        <v>183</v>
      </c>
      <c r="D155" s="50"/>
      <c r="E155" s="48"/>
      <c r="F155" s="42">
        <f>[1]Source!AO83</f>
        <v>405.43</v>
      </c>
      <c r="G155" s="49" t="str">
        <f>[1]Source!DG83</f>
        <v>)*2</v>
      </c>
      <c r="H155" s="48">
        <f>[1]Source!AV83</f>
        <v>1</v>
      </c>
      <c r="I155" s="48">
        <f>IF([1]Source!BA83&lt;&gt; 0, [1]Source!BA83, 1)</f>
        <v>1</v>
      </c>
      <c r="J155" s="42">
        <f>[1]Source!S83</f>
        <v>3243.44</v>
      </c>
      <c r="K155" s="42"/>
    </row>
    <row r="156" spans="1:22" ht="14.5" x14ac:dyDescent="0.35">
      <c r="A156" s="51"/>
      <c r="B156" s="51"/>
      <c r="C156" s="51" t="s">
        <v>180</v>
      </c>
      <c r="D156" s="50"/>
      <c r="E156" s="48"/>
      <c r="F156" s="42">
        <f>[1]Source!AL83</f>
        <v>1.44</v>
      </c>
      <c r="G156" s="49" t="str">
        <f>[1]Source!DD83</f>
        <v>)*2</v>
      </c>
      <c r="H156" s="48">
        <f>[1]Source!AW83</f>
        <v>1</v>
      </c>
      <c r="I156" s="48">
        <f>IF([1]Source!BC83&lt;&gt; 0, [1]Source!BC83, 1)</f>
        <v>1</v>
      </c>
      <c r="J156" s="42">
        <f>[1]Source!P83</f>
        <v>11.52</v>
      </c>
      <c r="K156" s="42"/>
    </row>
    <row r="157" spans="1:22" ht="14.5" x14ac:dyDescent="0.35">
      <c r="A157" s="51"/>
      <c r="B157" s="51"/>
      <c r="C157" s="51" t="s">
        <v>179</v>
      </c>
      <c r="D157" s="50" t="s">
        <v>176</v>
      </c>
      <c r="E157" s="48">
        <f>[1]Source!AT83</f>
        <v>70</v>
      </c>
      <c r="F157" s="42"/>
      <c r="G157" s="49"/>
      <c r="H157" s="48"/>
      <c r="I157" s="48"/>
      <c r="J157" s="42">
        <f>SUM(R154:R156)</f>
        <v>2270.41</v>
      </c>
      <c r="K157" s="42"/>
    </row>
    <row r="158" spans="1:22" ht="14.5" x14ac:dyDescent="0.35">
      <c r="A158" s="51"/>
      <c r="B158" s="51"/>
      <c r="C158" s="51" t="s">
        <v>178</v>
      </c>
      <c r="D158" s="50" t="s">
        <v>176</v>
      </c>
      <c r="E158" s="48">
        <f>[1]Source!AU83</f>
        <v>10</v>
      </c>
      <c r="F158" s="42"/>
      <c r="G158" s="49"/>
      <c r="H158" s="48"/>
      <c r="I158" s="48"/>
      <c r="J158" s="42">
        <f>SUM(T154:T157)</f>
        <v>324.33999999999997</v>
      </c>
      <c r="K158" s="42"/>
    </row>
    <row r="159" spans="1:22" ht="14.5" x14ac:dyDescent="0.35">
      <c r="A159" s="51"/>
      <c r="B159" s="51"/>
      <c r="C159" s="51" t="s">
        <v>175</v>
      </c>
      <c r="D159" s="50" t="s">
        <v>174</v>
      </c>
      <c r="E159" s="48">
        <f>[1]Source!AQ83</f>
        <v>1.2</v>
      </c>
      <c r="F159" s="42"/>
      <c r="G159" s="49" t="str">
        <f>[1]Source!DI83</f>
        <v>)*2</v>
      </c>
      <c r="H159" s="48">
        <f>[1]Source!AV83</f>
        <v>1</v>
      </c>
      <c r="I159" s="48"/>
      <c r="J159" s="42"/>
      <c r="K159" s="42">
        <f>[1]Source!U83</f>
        <v>9.6</v>
      </c>
    </row>
    <row r="160" spans="1:22" ht="14" x14ac:dyDescent="0.3">
      <c r="A160" s="47"/>
      <c r="B160" s="47"/>
      <c r="C160" s="47"/>
      <c r="D160" s="47"/>
      <c r="E160" s="47"/>
      <c r="F160" s="47"/>
      <c r="G160" s="47"/>
      <c r="H160" s="47"/>
      <c r="I160" s="183">
        <f>J155+J156+J157+J158</f>
        <v>5849.71</v>
      </c>
      <c r="J160" s="183"/>
      <c r="K160" s="46">
        <f>IF([1]Source!I83&lt;&gt;0, ROUND(I160/[1]Source!I83, 2), 0)</f>
        <v>1462.43</v>
      </c>
      <c r="P160" s="45">
        <f>I160</f>
        <v>5849.71</v>
      </c>
    </row>
    <row r="161" spans="1:22" ht="84" x14ac:dyDescent="0.35">
      <c r="A161" s="51">
        <v>16</v>
      </c>
      <c r="B161" s="51" t="str">
        <f>[1]Source!F84</f>
        <v>1.21-2303-2-1/1</v>
      </c>
      <c r="C161" s="51" t="str">
        <f>[1]Source!G84</f>
        <v>Техническое обслуживание выключателей автоматических двухполюсных установочных, номинальный ток до 200 А,, прим. (дифференцированный выключатель двухполюсный 220В 16А)</v>
      </c>
      <c r="D161" s="50" t="str">
        <f>[1]Source!H84</f>
        <v>шт.</v>
      </c>
      <c r="E161" s="48">
        <f>[1]Source!I84</f>
        <v>2</v>
      </c>
      <c r="F161" s="42"/>
      <c r="G161" s="49"/>
      <c r="H161" s="48"/>
      <c r="I161" s="48"/>
      <c r="J161" s="42"/>
      <c r="K161" s="42"/>
      <c r="Q161">
        <f>ROUND(([1]Source!BZ84/100)*ROUND(([1]Source!AF84*[1]Source!AV84)*[1]Source!I84, 2), 2)</f>
        <v>1068.98</v>
      </c>
      <c r="R161">
        <f>[1]Source!X84</f>
        <v>1068.98</v>
      </c>
      <c r="S161">
        <f>ROUND(([1]Source!CA84/100)*ROUND(([1]Source!AF84*[1]Source!AV84)*[1]Source!I84, 2), 2)</f>
        <v>152.71</v>
      </c>
      <c r="T161">
        <f>[1]Source!Y84</f>
        <v>152.71</v>
      </c>
      <c r="U161">
        <f>ROUND((175/100)*ROUND(([1]Source!AE84*[1]Source!AV84)*[1]Source!I84, 2), 2)</f>
        <v>0</v>
      </c>
      <c r="V161">
        <f>ROUND((108/100)*ROUND([1]Source!CS84*[1]Source!I84, 2), 2)</f>
        <v>0</v>
      </c>
    </row>
    <row r="162" spans="1:22" ht="14.5" x14ac:dyDescent="0.35">
      <c r="A162" s="51"/>
      <c r="B162" s="51"/>
      <c r="C162" s="51" t="s">
        <v>183</v>
      </c>
      <c r="D162" s="50"/>
      <c r="E162" s="48"/>
      <c r="F162" s="42">
        <f>[1]Source!AO84</f>
        <v>381.78</v>
      </c>
      <c r="G162" s="49" t="str">
        <f>[1]Source!DG84</f>
        <v>)*2</v>
      </c>
      <c r="H162" s="48">
        <f>[1]Source!AV84</f>
        <v>1</v>
      </c>
      <c r="I162" s="48">
        <f>IF([1]Source!BA84&lt;&gt; 0, [1]Source!BA84, 1)</f>
        <v>1</v>
      </c>
      <c r="J162" s="42">
        <f>[1]Source!S84</f>
        <v>1527.12</v>
      </c>
      <c r="K162" s="42"/>
    </row>
    <row r="163" spans="1:22" ht="14.5" x14ac:dyDescent="0.35">
      <c r="A163" s="51"/>
      <c r="B163" s="51"/>
      <c r="C163" s="51" t="s">
        <v>180</v>
      </c>
      <c r="D163" s="50"/>
      <c r="E163" s="48"/>
      <c r="F163" s="42">
        <f>[1]Source!AL84</f>
        <v>10.050000000000001</v>
      </c>
      <c r="G163" s="49" t="str">
        <f>[1]Source!DD84</f>
        <v/>
      </c>
      <c r="H163" s="48">
        <f>[1]Source!AW84</f>
        <v>1</v>
      </c>
      <c r="I163" s="48">
        <f>IF([1]Source!BC84&lt;&gt; 0, [1]Source!BC84, 1)</f>
        <v>1</v>
      </c>
      <c r="J163" s="42">
        <f>[1]Source!P84</f>
        <v>20.100000000000001</v>
      </c>
      <c r="K163" s="42"/>
    </row>
    <row r="164" spans="1:22" ht="14.5" x14ac:dyDescent="0.35">
      <c r="A164" s="51"/>
      <c r="B164" s="51"/>
      <c r="C164" s="51" t="s">
        <v>179</v>
      </c>
      <c r="D164" s="50" t="s">
        <v>176</v>
      </c>
      <c r="E164" s="48">
        <f>[1]Source!AT84</f>
        <v>70</v>
      </c>
      <c r="F164" s="42"/>
      <c r="G164" s="49"/>
      <c r="H164" s="48"/>
      <c r="I164" s="48"/>
      <c r="J164" s="42">
        <f>SUM(R161:R163)</f>
        <v>1068.98</v>
      </c>
      <c r="K164" s="42"/>
    </row>
    <row r="165" spans="1:22" ht="14.5" x14ac:dyDescent="0.35">
      <c r="A165" s="51"/>
      <c r="B165" s="51"/>
      <c r="C165" s="51" t="s">
        <v>178</v>
      </c>
      <c r="D165" s="50" t="s">
        <v>176</v>
      </c>
      <c r="E165" s="48">
        <f>[1]Source!AU84</f>
        <v>10</v>
      </c>
      <c r="F165" s="42"/>
      <c r="G165" s="49"/>
      <c r="H165" s="48"/>
      <c r="I165" s="48"/>
      <c r="J165" s="42">
        <f>SUM(T161:T164)</f>
        <v>152.71</v>
      </c>
      <c r="K165" s="42"/>
    </row>
    <row r="166" spans="1:22" ht="14.5" x14ac:dyDescent="0.35">
      <c r="A166" s="51"/>
      <c r="B166" s="51"/>
      <c r="C166" s="51" t="s">
        <v>175</v>
      </c>
      <c r="D166" s="50" t="s">
        <v>174</v>
      </c>
      <c r="E166" s="48">
        <f>[1]Source!AQ84</f>
        <v>1.1299999999999999</v>
      </c>
      <c r="F166" s="42"/>
      <c r="G166" s="49" t="str">
        <f>[1]Source!DI84</f>
        <v>)*2</v>
      </c>
      <c r="H166" s="48">
        <f>[1]Source!AV84</f>
        <v>1</v>
      </c>
      <c r="I166" s="48"/>
      <c r="J166" s="42"/>
      <c r="K166" s="42">
        <f>[1]Source!U84</f>
        <v>4.5199999999999996</v>
      </c>
    </row>
    <row r="167" spans="1:22" ht="14" x14ac:dyDescent="0.3">
      <c r="A167" s="47"/>
      <c r="B167" s="47"/>
      <c r="C167" s="47"/>
      <c r="D167" s="47"/>
      <c r="E167" s="47"/>
      <c r="F167" s="47"/>
      <c r="G167" s="47"/>
      <c r="H167" s="47"/>
      <c r="I167" s="183">
        <f>J162+J163+J164+J165</f>
        <v>2768.91</v>
      </c>
      <c r="J167" s="183"/>
      <c r="K167" s="46">
        <f>IF([1]Source!I84&lt;&gt;0, ROUND(I167/[1]Source!I84, 2), 0)</f>
        <v>1384.46</v>
      </c>
      <c r="P167" s="45">
        <f>I167</f>
        <v>2768.91</v>
      </c>
    </row>
    <row r="168" spans="1:22" ht="140" x14ac:dyDescent="0.35">
      <c r="A168" s="51">
        <v>17</v>
      </c>
      <c r="B168" s="51" t="str">
        <f>[1]Source!F85</f>
        <v>1.23-2303-5-1/1</v>
      </c>
      <c r="C168" s="51" t="s">
        <v>231</v>
      </c>
      <c r="D168" s="50" t="str">
        <f>[1]Source!H85</f>
        <v>шт.</v>
      </c>
      <c r="E168" s="48">
        <f>[1]Source!I85</f>
        <v>6</v>
      </c>
      <c r="F168" s="42"/>
      <c r="G168" s="49"/>
      <c r="H168" s="48"/>
      <c r="I168" s="48"/>
      <c r="J168" s="42"/>
      <c r="K168" s="42"/>
      <c r="Q168">
        <f>ROUND(([1]Source!BZ85/100)*ROUND(([1]Source!AF85*[1]Source!AV85)*[1]Source!I85, 2), 2)</f>
        <v>3749.17</v>
      </c>
      <c r="R168">
        <f>[1]Source!X85</f>
        <v>3749.17</v>
      </c>
      <c r="S168">
        <f>ROUND(([1]Source!CA85/100)*ROUND(([1]Source!AF85*[1]Source!AV85)*[1]Source!I85, 2), 2)</f>
        <v>535.6</v>
      </c>
      <c r="T168">
        <f>[1]Source!Y85</f>
        <v>535.6</v>
      </c>
      <c r="U168">
        <f>ROUND((175/100)*ROUND(([1]Source!AE85*[1]Source!AV85)*[1]Source!I85, 2), 2)</f>
        <v>0</v>
      </c>
      <c r="V168">
        <f>ROUND((108/100)*ROUND([1]Source!CS85*[1]Source!I85, 2), 2)</f>
        <v>0</v>
      </c>
    </row>
    <row r="169" spans="1:22" ht="14.5" x14ac:dyDescent="0.35">
      <c r="A169" s="51"/>
      <c r="B169" s="51"/>
      <c r="C169" s="51" t="s">
        <v>183</v>
      </c>
      <c r="D169" s="50"/>
      <c r="E169" s="48"/>
      <c r="F169" s="42">
        <f>[1]Source!AO85</f>
        <v>446.33</v>
      </c>
      <c r="G169" s="49" t="str">
        <f>[1]Source!DG85</f>
        <v>)*2</v>
      </c>
      <c r="H169" s="48">
        <f>[1]Source!AV85</f>
        <v>1</v>
      </c>
      <c r="I169" s="48">
        <f>IF([1]Source!BA85&lt;&gt; 0, [1]Source!BA85, 1)</f>
        <v>1</v>
      </c>
      <c r="J169" s="42">
        <f>[1]Source!S85</f>
        <v>5355.96</v>
      </c>
      <c r="K169" s="42"/>
    </row>
    <row r="170" spans="1:22" ht="14.5" x14ac:dyDescent="0.35">
      <c r="A170" s="51"/>
      <c r="B170" s="51"/>
      <c r="C170" s="51" t="s">
        <v>179</v>
      </c>
      <c r="D170" s="50" t="s">
        <v>176</v>
      </c>
      <c r="E170" s="48">
        <f>[1]Source!AT85</f>
        <v>70</v>
      </c>
      <c r="F170" s="42"/>
      <c r="G170" s="49"/>
      <c r="H170" s="48"/>
      <c r="I170" s="48"/>
      <c r="J170" s="42">
        <f>SUM(R168:R169)</f>
        <v>3749.17</v>
      </c>
      <c r="K170" s="42"/>
    </row>
    <row r="171" spans="1:22" ht="14.5" x14ac:dyDescent="0.35">
      <c r="A171" s="51"/>
      <c r="B171" s="51"/>
      <c r="C171" s="51" t="s">
        <v>178</v>
      </c>
      <c r="D171" s="50" t="s">
        <v>176</v>
      </c>
      <c r="E171" s="48">
        <f>[1]Source!AU85</f>
        <v>10</v>
      </c>
      <c r="F171" s="42"/>
      <c r="G171" s="49"/>
      <c r="H171" s="48"/>
      <c r="I171" s="48"/>
      <c r="J171" s="42">
        <f>SUM(T168:T170)</f>
        <v>535.6</v>
      </c>
      <c r="K171" s="42"/>
    </row>
    <row r="172" spans="1:22" ht="14.5" x14ac:dyDescent="0.35">
      <c r="A172" s="51"/>
      <c r="B172" s="51"/>
      <c r="C172" s="51" t="s">
        <v>175</v>
      </c>
      <c r="D172" s="50" t="s">
        <v>174</v>
      </c>
      <c r="E172" s="48">
        <f>[1]Source!AQ85</f>
        <v>1.06</v>
      </c>
      <c r="F172" s="42"/>
      <c r="G172" s="49" t="str">
        <f>[1]Source!DI85</f>
        <v>)*2</v>
      </c>
      <c r="H172" s="48">
        <f>[1]Source!AV85</f>
        <v>1</v>
      </c>
      <c r="I172" s="48"/>
      <c r="J172" s="42"/>
      <c r="K172" s="42">
        <f>[1]Source!U85</f>
        <v>12.72</v>
      </c>
    </row>
    <row r="173" spans="1:22" ht="14" x14ac:dyDescent="0.3">
      <c r="A173" s="47"/>
      <c r="B173" s="47"/>
      <c r="C173" s="47"/>
      <c r="D173" s="47"/>
      <c r="E173" s="47"/>
      <c r="F173" s="47"/>
      <c r="G173" s="47"/>
      <c r="H173" s="47"/>
      <c r="I173" s="183">
        <f>J169+J170+J171</f>
        <v>9640.7300000000014</v>
      </c>
      <c r="J173" s="183"/>
      <c r="K173" s="46">
        <f>IF([1]Source!I85&lt;&gt;0, ROUND(I173/[1]Source!I85, 2), 0)</f>
        <v>1606.79</v>
      </c>
      <c r="P173" s="45">
        <f>I173</f>
        <v>9640.7300000000014</v>
      </c>
    </row>
    <row r="174" spans="1:22" ht="126" x14ac:dyDescent="0.35">
      <c r="A174" s="51">
        <v>18</v>
      </c>
      <c r="B174" s="51" t="str">
        <f>[1]Source!F86</f>
        <v>1.23-2303-5-1/1</v>
      </c>
      <c r="C174" s="51" t="str">
        <f>[1]Source!G86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прим.  (Блок управления асинхронным двигателем с нерегулируемым нереверсивным приводом БНН-02 )</v>
      </c>
      <c r="D174" s="50" t="str">
        <f>[1]Source!H86</f>
        <v>шт.</v>
      </c>
      <c r="E174" s="48">
        <f>[1]Source!I86</f>
        <v>2</v>
      </c>
      <c r="F174" s="42"/>
      <c r="G174" s="49"/>
      <c r="H174" s="48"/>
      <c r="I174" s="48"/>
      <c r="J174" s="42"/>
      <c r="K174" s="42"/>
      <c r="Q174">
        <f>ROUND(([1]Source!BZ86/100)*ROUND(([1]Source!AF86*[1]Source!AV86)*[1]Source!I86, 2), 2)</f>
        <v>1249.72</v>
      </c>
      <c r="R174">
        <f>[1]Source!X86</f>
        <v>1249.72</v>
      </c>
      <c r="S174">
        <f>ROUND(([1]Source!CA86/100)*ROUND(([1]Source!AF86*[1]Source!AV86)*[1]Source!I86, 2), 2)</f>
        <v>178.53</v>
      </c>
      <c r="T174">
        <f>[1]Source!Y86</f>
        <v>178.53</v>
      </c>
      <c r="U174">
        <f>ROUND((175/100)*ROUND(([1]Source!AE86*[1]Source!AV86)*[1]Source!I86, 2), 2)</f>
        <v>0</v>
      </c>
      <c r="V174">
        <f>ROUND((108/100)*ROUND([1]Source!CS86*[1]Source!I86, 2), 2)</f>
        <v>0</v>
      </c>
    </row>
    <row r="175" spans="1:22" ht="14.5" x14ac:dyDescent="0.35">
      <c r="A175" s="51"/>
      <c r="B175" s="51"/>
      <c r="C175" s="51" t="s">
        <v>183</v>
      </c>
      <c r="D175" s="50"/>
      <c r="E175" s="48"/>
      <c r="F175" s="42">
        <f>[1]Source!AO86</f>
        <v>446.33</v>
      </c>
      <c r="G175" s="49" t="str">
        <f>[1]Source!DG86</f>
        <v>)*2</v>
      </c>
      <c r="H175" s="48">
        <f>[1]Source!AV86</f>
        <v>1</v>
      </c>
      <c r="I175" s="48">
        <f>IF([1]Source!BA86&lt;&gt; 0, [1]Source!BA86, 1)</f>
        <v>1</v>
      </c>
      <c r="J175" s="42">
        <f>[1]Source!S86</f>
        <v>1785.32</v>
      </c>
      <c r="K175" s="42"/>
    </row>
    <row r="176" spans="1:22" ht="14.5" x14ac:dyDescent="0.35">
      <c r="A176" s="51"/>
      <c r="B176" s="51"/>
      <c r="C176" s="51" t="s">
        <v>179</v>
      </c>
      <c r="D176" s="50" t="s">
        <v>176</v>
      </c>
      <c r="E176" s="48">
        <f>[1]Source!AT86</f>
        <v>70</v>
      </c>
      <c r="F176" s="42"/>
      <c r="G176" s="49"/>
      <c r="H176" s="48"/>
      <c r="I176" s="48"/>
      <c r="J176" s="42">
        <f>SUM(R174:R175)</f>
        <v>1249.72</v>
      </c>
      <c r="K176" s="42"/>
    </row>
    <row r="177" spans="1:22" ht="14.5" x14ac:dyDescent="0.35">
      <c r="A177" s="51"/>
      <c r="B177" s="51"/>
      <c r="C177" s="51" t="s">
        <v>178</v>
      </c>
      <c r="D177" s="50" t="s">
        <v>176</v>
      </c>
      <c r="E177" s="48">
        <f>[1]Source!AU86</f>
        <v>10</v>
      </c>
      <c r="F177" s="42"/>
      <c r="G177" s="49"/>
      <c r="H177" s="48"/>
      <c r="I177" s="48"/>
      <c r="J177" s="42">
        <f>SUM(T174:T176)</f>
        <v>178.53</v>
      </c>
      <c r="K177" s="42"/>
    </row>
    <row r="178" spans="1:22" ht="14.5" x14ac:dyDescent="0.35">
      <c r="A178" s="51"/>
      <c r="B178" s="51"/>
      <c r="C178" s="51" t="s">
        <v>175</v>
      </c>
      <c r="D178" s="50" t="s">
        <v>174</v>
      </c>
      <c r="E178" s="48">
        <f>[1]Source!AQ86</f>
        <v>1.06</v>
      </c>
      <c r="F178" s="42"/>
      <c r="G178" s="49" t="str">
        <f>[1]Source!DI86</f>
        <v>)*2</v>
      </c>
      <c r="H178" s="48">
        <f>[1]Source!AV86</f>
        <v>1</v>
      </c>
      <c r="I178" s="48"/>
      <c r="J178" s="42"/>
      <c r="K178" s="42">
        <f>[1]Source!U86</f>
        <v>4.24</v>
      </c>
    </row>
    <row r="179" spans="1:22" ht="14" x14ac:dyDescent="0.3">
      <c r="A179" s="47"/>
      <c r="B179" s="47"/>
      <c r="C179" s="47"/>
      <c r="D179" s="47"/>
      <c r="E179" s="47"/>
      <c r="F179" s="47"/>
      <c r="G179" s="47"/>
      <c r="H179" s="47"/>
      <c r="I179" s="183">
        <f>J175+J176+J177</f>
        <v>3213.57</v>
      </c>
      <c r="J179" s="183"/>
      <c r="K179" s="46">
        <f>IF([1]Source!I86&lt;&gt;0, ROUND(I179/[1]Source!I86, 2), 0)</f>
        <v>1606.79</v>
      </c>
      <c r="P179" s="45">
        <f>I179</f>
        <v>3213.57</v>
      </c>
    </row>
    <row r="180" spans="1:22" ht="42" x14ac:dyDescent="0.35">
      <c r="A180" s="51">
        <v>19</v>
      </c>
      <c r="B180" s="51" t="str">
        <f>[1]Source!F87</f>
        <v>1.23-2103-4-1/1</v>
      </c>
      <c r="C180" s="51" t="str">
        <f>[1]Source!G87</f>
        <v>Техническое обслуживание реле напряжения, реле промежуточного  (прим) реле контроля фаз.</v>
      </c>
      <c r="D180" s="50" t="str">
        <f>[1]Source!H87</f>
        <v>шт.</v>
      </c>
      <c r="E180" s="48">
        <f>[1]Source!I87</f>
        <v>2</v>
      </c>
      <c r="F180" s="42"/>
      <c r="G180" s="49"/>
      <c r="H180" s="48"/>
      <c r="I180" s="48"/>
      <c r="J180" s="42"/>
      <c r="K180" s="42"/>
      <c r="Q180">
        <f>ROUND(([1]Source!BZ87/100)*ROUND(([1]Source!AF87*[1]Source!AV87)*[1]Source!I87, 2), 2)</f>
        <v>567.62</v>
      </c>
      <c r="R180">
        <f>[1]Source!X87</f>
        <v>567.62</v>
      </c>
      <c r="S180">
        <f>ROUND(([1]Source!CA87/100)*ROUND(([1]Source!AF87*[1]Source!AV87)*[1]Source!I87, 2), 2)</f>
        <v>81.09</v>
      </c>
      <c r="T180">
        <f>[1]Source!Y87</f>
        <v>81.09</v>
      </c>
      <c r="U180">
        <f>ROUND((175/100)*ROUND(([1]Source!AE87*[1]Source!AV87)*[1]Source!I87, 2), 2)</f>
        <v>0</v>
      </c>
      <c r="V180">
        <f>ROUND((108/100)*ROUND([1]Source!CS87*[1]Source!I87, 2), 2)</f>
        <v>0</v>
      </c>
    </row>
    <row r="181" spans="1:22" ht="14.5" x14ac:dyDescent="0.35">
      <c r="A181" s="51"/>
      <c r="B181" s="51"/>
      <c r="C181" s="51" t="s">
        <v>183</v>
      </c>
      <c r="D181" s="50"/>
      <c r="E181" s="48"/>
      <c r="F181" s="42">
        <f>[1]Source!AO87</f>
        <v>202.72</v>
      </c>
      <c r="G181" s="49" t="str">
        <f>[1]Source!DG87</f>
        <v>)*2</v>
      </c>
      <c r="H181" s="48">
        <f>[1]Source!AV87</f>
        <v>1</v>
      </c>
      <c r="I181" s="48">
        <f>IF([1]Source!BA87&lt;&gt; 0, [1]Source!BA87, 1)</f>
        <v>1</v>
      </c>
      <c r="J181" s="42">
        <f>[1]Source!S87</f>
        <v>810.88</v>
      </c>
      <c r="K181" s="42"/>
    </row>
    <row r="182" spans="1:22" ht="14.5" x14ac:dyDescent="0.35">
      <c r="A182" s="51"/>
      <c r="B182" s="51"/>
      <c r="C182" s="51" t="s">
        <v>180</v>
      </c>
      <c r="D182" s="50"/>
      <c r="E182" s="48"/>
      <c r="F182" s="42">
        <f>[1]Source!AL87</f>
        <v>0.74</v>
      </c>
      <c r="G182" s="49" t="str">
        <f>[1]Source!DD87</f>
        <v>)*2</v>
      </c>
      <c r="H182" s="48">
        <f>[1]Source!AW87</f>
        <v>1</v>
      </c>
      <c r="I182" s="48">
        <f>IF([1]Source!BC87&lt;&gt; 0, [1]Source!BC87, 1)</f>
        <v>1</v>
      </c>
      <c r="J182" s="42">
        <f>[1]Source!P87</f>
        <v>2.96</v>
      </c>
      <c r="K182" s="42"/>
    </row>
    <row r="183" spans="1:22" ht="14.5" x14ac:dyDescent="0.35">
      <c r="A183" s="51"/>
      <c r="B183" s="51"/>
      <c r="C183" s="51" t="s">
        <v>179</v>
      </c>
      <c r="D183" s="50" t="s">
        <v>176</v>
      </c>
      <c r="E183" s="48">
        <f>[1]Source!AT87</f>
        <v>70</v>
      </c>
      <c r="F183" s="42"/>
      <c r="G183" s="49"/>
      <c r="H183" s="48"/>
      <c r="I183" s="48"/>
      <c r="J183" s="42">
        <f>SUM(R180:R182)</f>
        <v>567.62</v>
      </c>
      <c r="K183" s="42"/>
    </row>
    <row r="184" spans="1:22" ht="14.5" x14ac:dyDescent="0.35">
      <c r="A184" s="51"/>
      <c r="B184" s="51"/>
      <c r="C184" s="51" t="s">
        <v>178</v>
      </c>
      <c r="D184" s="50" t="s">
        <v>176</v>
      </c>
      <c r="E184" s="48">
        <f>[1]Source!AU87</f>
        <v>10</v>
      </c>
      <c r="F184" s="42"/>
      <c r="G184" s="49"/>
      <c r="H184" s="48"/>
      <c r="I184" s="48"/>
      <c r="J184" s="42">
        <f>SUM(T180:T183)</f>
        <v>81.09</v>
      </c>
      <c r="K184" s="42"/>
    </row>
    <row r="185" spans="1:22" ht="14.5" x14ac:dyDescent="0.35">
      <c r="A185" s="51"/>
      <c r="B185" s="51"/>
      <c r="C185" s="51" t="s">
        <v>175</v>
      </c>
      <c r="D185" s="50" t="s">
        <v>174</v>
      </c>
      <c r="E185" s="48">
        <f>[1]Source!AQ87</f>
        <v>0.6</v>
      </c>
      <c r="F185" s="42"/>
      <c r="G185" s="49" t="str">
        <f>[1]Source!DI87</f>
        <v>)*2</v>
      </c>
      <c r="H185" s="48">
        <f>[1]Source!AV87</f>
        <v>1</v>
      </c>
      <c r="I185" s="48"/>
      <c r="J185" s="42"/>
      <c r="K185" s="42">
        <f>[1]Source!U87</f>
        <v>2.4</v>
      </c>
    </row>
    <row r="186" spans="1:22" ht="14" x14ac:dyDescent="0.3">
      <c r="A186" s="47"/>
      <c r="B186" s="47"/>
      <c r="C186" s="47"/>
      <c r="D186" s="47"/>
      <c r="E186" s="47"/>
      <c r="F186" s="47"/>
      <c r="G186" s="47"/>
      <c r="H186" s="47"/>
      <c r="I186" s="183">
        <f>J181+J182+J183+J184</f>
        <v>1462.55</v>
      </c>
      <c r="J186" s="183"/>
      <c r="K186" s="46">
        <f>IF([1]Source!I87&lt;&gt;0, ROUND(I186/[1]Source!I87, 2), 0)</f>
        <v>731.28</v>
      </c>
      <c r="P186" s="45">
        <f>I186</f>
        <v>1462.55</v>
      </c>
    </row>
    <row r="187" spans="1:22" ht="29" x14ac:dyDescent="0.35">
      <c r="C187" s="54" t="str">
        <f>[1]Source!G88</f>
        <v>Шкаф напольный 380/220В, 50 Гц, IP54, с блоком АВР на 16А</v>
      </c>
    </row>
    <row r="188" spans="1:22" ht="42" x14ac:dyDescent="0.35">
      <c r="A188" s="51">
        <v>20</v>
      </c>
      <c r="B188" s="51" t="str">
        <f>[1]Source!F89</f>
        <v>1.21-2303-32-1/1</v>
      </c>
      <c r="C188" s="51" t="str">
        <f>[1]Source!G89</f>
        <v>Техническое обслуживание быстродействующего автоматического ввода резерва (БАВР)</v>
      </c>
      <c r="D188" s="50" t="str">
        <f>[1]Source!H89</f>
        <v>шт.</v>
      </c>
      <c r="E188" s="48">
        <f>[1]Source!I89</f>
        <v>1</v>
      </c>
      <c r="F188" s="42"/>
      <c r="G188" s="49"/>
      <c r="H188" s="48"/>
      <c r="I188" s="48"/>
      <c r="J188" s="42"/>
      <c r="K188" s="42"/>
      <c r="Q188">
        <f>ROUND(([1]Source!BZ89/100)*ROUND(([1]Source!AF89*[1]Source!AV89)*[1]Source!I89, 2), 2)</f>
        <v>1315.52</v>
      </c>
      <c r="R188">
        <f>[1]Source!X89</f>
        <v>1315.52</v>
      </c>
      <c r="S188">
        <f>ROUND(([1]Source!CA89/100)*ROUND(([1]Source!AF89*[1]Source!AV89)*[1]Source!I89, 2), 2)</f>
        <v>187.93</v>
      </c>
      <c r="T188">
        <f>[1]Source!Y89</f>
        <v>187.93</v>
      </c>
      <c r="U188">
        <f>ROUND((175/100)*ROUND(([1]Source!AE89*[1]Source!AV89)*[1]Source!I89, 2), 2)</f>
        <v>0</v>
      </c>
      <c r="V188">
        <f>ROUND((108/100)*ROUND([1]Source!CS89*[1]Source!I89, 2), 2)</f>
        <v>0</v>
      </c>
    </row>
    <row r="189" spans="1:22" ht="14.5" x14ac:dyDescent="0.35">
      <c r="A189" s="51"/>
      <c r="B189" s="51"/>
      <c r="C189" s="51" t="s">
        <v>183</v>
      </c>
      <c r="D189" s="50"/>
      <c r="E189" s="48"/>
      <c r="F189" s="42">
        <f>[1]Source!AO89</f>
        <v>939.66</v>
      </c>
      <c r="G189" s="49" t="str">
        <f>[1]Source!DG89</f>
        <v>)*2</v>
      </c>
      <c r="H189" s="48">
        <f>[1]Source!AV89</f>
        <v>1</v>
      </c>
      <c r="I189" s="48">
        <f>IF([1]Source!BA89&lt;&gt; 0, [1]Source!BA89, 1)</f>
        <v>1</v>
      </c>
      <c r="J189" s="42">
        <f>[1]Source!S89</f>
        <v>1879.32</v>
      </c>
      <c r="K189" s="42"/>
    </row>
    <row r="190" spans="1:22" ht="14.5" x14ac:dyDescent="0.35">
      <c r="A190" s="51"/>
      <c r="B190" s="51"/>
      <c r="C190" s="51" t="s">
        <v>180</v>
      </c>
      <c r="D190" s="50"/>
      <c r="E190" s="48"/>
      <c r="F190" s="42">
        <f>[1]Source!AL89</f>
        <v>1177.6199999999999</v>
      </c>
      <c r="G190" s="49" t="str">
        <f>[1]Source!DD89</f>
        <v>)*2</v>
      </c>
      <c r="H190" s="48">
        <f>[1]Source!AW89</f>
        <v>1</v>
      </c>
      <c r="I190" s="48">
        <f>IF([1]Source!BC89&lt;&gt; 0, [1]Source!BC89, 1)</f>
        <v>1</v>
      </c>
      <c r="J190" s="42">
        <f>[1]Source!P89</f>
        <v>2355.2399999999998</v>
      </c>
      <c r="K190" s="42"/>
    </row>
    <row r="191" spans="1:22" ht="14.5" x14ac:dyDescent="0.35">
      <c r="A191" s="51"/>
      <c r="B191" s="51"/>
      <c r="C191" s="51" t="s">
        <v>179</v>
      </c>
      <c r="D191" s="50" t="s">
        <v>176</v>
      </c>
      <c r="E191" s="48">
        <f>[1]Source!AT89</f>
        <v>70</v>
      </c>
      <c r="F191" s="42"/>
      <c r="G191" s="49"/>
      <c r="H191" s="48"/>
      <c r="I191" s="48"/>
      <c r="J191" s="42">
        <f>SUM(R188:R190)</f>
        <v>1315.52</v>
      </c>
      <c r="K191" s="42"/>
    </row>
    <row r="192" spans="1:22" ht="14.5" x14ac:dyDescent="0.35">
      <c r="A192" s="51"/>
      <c r="B192" s="51"/>
      <c r="C192" s="51" t="s">
        <v>178</v>
      </c>
      <c r="D192" s="50" t="s">
        <v>176</v>
      </c>
      <c r="E192" s="48">
        <f>[1]Source!AU89</f>
        <v>10</v>
      </c>
      <c r="F192" s="42"/>
      <c r="G192" s="49"/>
      <c r="H192" s="48"/>
      <c r="I192" s="48"/>
      <c r="J192" s="42">
        <f>SUM(T188:T191)</f>
        <v>187.93</v>
      </c>
      <c r="K192" s="42"/>
    </row>
    <row r="193" spans="1:22" ht="14.5" x14ac:dyDescent="0.35">
      <c r="A193" s="51"/>
      <c r="B193" s="51"/>
      <c r="C193" s="51" t="s">
        <v>175</v>
      </c>
      <c r="D193" s="50" t="s">
        <v>174</v>
      </c>
      <c r="E193" s="48">
        <f>[1]Source!AQ89</f>
        <v>2.42</v>
      </c>
      <c r="F193" s="42"/>
      <c r="G193" s="49" t="str">
        <f>[1]Source!DI89</f>
        <v>)*2</v>
      </c>
      <c r="H193" s="48">
        <f>[1]Source!AV89</f>
        <v>1</v>
      </c>
      <c r="I193" s="48"/>
      <c r="J193" s="42"/>
      <c r="K193" s="42">
        <f>[1]Source!U89</f>
        <v>4.84</v>
      </c>
    </row>
    <row r="194" spans="1:22" ht="14" x14ac:dyDescent="0.3">
      <c r="A194" s="47"/>
      <c r="B194" s="47"/>
      <c r="C194" s="47"/>
      <c r="D194" s="47"/>
      <c r="E194" s="47"/>
      <c r="F194" s="47"/>
      <c r="G194" s="47"/>
      <c r="H194" s="47"/>
      <c r="I194" s="183">
        <f>J189+J190+J191+J192</f>
        <v>5738.01</v>
      </c>
      <c r="J194" s="183"/>
      <c r="K194" s="46">
        <f>IF([1]Source!I89&lt;&gt;0, ROUND(I194/[1]Source!I89, 2), 0)</f>
        <v>5738.01</v>
      </c>
      <c r="P194" s="45">
        <f>I194</f>
        <v>5738.01</v>
      </c>
    </row>
    <row r="195" spans="1:22" ht="70" x14ac:dyDescent="0.35">
      <c r="A195" s="51">
        <v>21</v>
      </c>
      <c r="B195" s="51" t="str">
        <f>[1]Source!F90</f>
        <v>1.21-2303-3-1/1</v>
      </c>
      <c r="C195" s="51" t="str">
        <f>[1]Source!G90</f>
        <v>Техническое обслуживание выключателей автоматических трехполюсных установочных, номинальный ток до 200 А,  (выключатель 380 В, 6 А)</v>
      </c>
      <c r="D195" s="50" t="str">
        <f>[1]Source!H90</f>
        <v>шт.</v>
      </c>
      <c r="E195" s="48">
        <f>[1]Source!I90</f>
        <v>2</v>
      </c>
      <c r="F195" s="42"/>
      <c r="G195" s="49"/>
      <c r="H195" s="48"/>
      <c r="I195" s="48"/>
      <c r="J195" s="42"/>
      <c r="K195" s="42"/>
      <c r="Q195">
        <f>ROUND(([1]Source!BZ90/100)*ROUND(([1]Source!AF90*[1]Source!AV90)*[1]Source!I90, 2), 2)</f>
        <v>1419.01</v>
      </c>
      <c r="R195">
        <f>[1]Source!X90</f>
        <v>1419.01</v>
      </c>
      <c r="S195">
        <f>ROUND(([1]Source!CA90/100)*ROUND(([1]Source!AF90*[1]Source!AV90)*[1]Source!I90, 2), 2)</f>
        <v>202.72</v>
      </c>
      <c r="T195">
        <f>[1]Source!Y90</f>
        <v>202.72</v>
      </c>
      <c r="U195">
        <f>ROUND((175/100)*ROUND(([1]Source!AE90*[1]Source!AV90)*[1]Source!I90, 2), 2)</f>
        <v>0</v>
      </c>
      <c r="V195">
        <f>ROUND((108/100)*ROUND([1]Source!CS90*[1]Source!I90, 2), 2)</f>
        <v>0</v>
      </c>
    </row>
    <row r="196" spans="1:22" ht="14.5" x14ac:dyDescent="0.35">
      <c r="A196" s="51"/>
      <c r="B196" s="51"/>
      <c r="C196" s="51" t="s">
        <v>183</v>
      </c>
      <c r="D196" s="50"/>
      <c r="E196" s="48"/>
      <c r="F196" s="42">
        <f>[1]Source!AO90</f>
        <v>506.79</v>
      </c>
      <c r="G196" s="49" t="str">
        <f>[1]Source!DG90</f>
        <v>)*2</v>
      </c>
      <c r="H196" s="48">
        <f>[1]Source!AV90</f>
        <v>1</v>
      </c>
      <c r="I196" s="48">
        <f>IF([1]Source!BA90&lt;&gt; 0, [1]Source!BA90, 1)</f>
        <v>1</v>
      </c>
      <c r="J196" s="42">
        <f>[1]Source!S90</f>
        <v>2027.16</v>
      </c>
      <c r="K196" s="42"/>
    </row>
    <row r="197" spans="1:22" ht="14.5" x14ac:dyDescent="0.35">
      <c r="A197" s="51"/>
      <c r="B197" s="51"/>
      <c r="C197" s="51" t="s">
        <v>180</v>
      </c>
      <c r="D197" s="50"/>
      <c r="E197" s="48"/>
      <c r="F197" s="42">
        <f>[1]Source!AL90</f>
        <v>13.53</v>
      </c>
      <c r="G197" s="49" t="str">
        <f>[1]Source!DD90</f>
        <v>)*2</v>
      </c>
      <c r="H197" s="48">
        <f>[1]Source!AW90</f>
        <v>1</v>
      </c>
      <c r="I197" s="48">
        <f>IF([1]Source!BC90&lt;&gt; 0, [1]Source!BC90, 1)</f>
        <v>1</v>
      </c>
      <c r="J197" s="42">
        <f>[1]Source!P90</f>
        <v>54.12</v>
      </c>
      <c r="K197" s="42"/>
    </row>
    <row r="198" spans="1:22" ht="14.5" x14ac:dyDescent="0.35">
      <c r="A198" s="51"/>
      <c r="B198" s="51"/>
      <c r="C198" s="51" t="s">
        <v>179</v>
      </c>
      <c r="D198" s="50" t="s">
        <v>176</v>
      </c>
      <c r="E198" s="48">
        <f>[1]Source!AT90</f>
        <v>70</v>
      </c>
      <c r="F198" s="42"/>
      <c r="G198" s="49"/>
      <c r="H198" s="48"/>
      <c r="I198" s="48"/>
      <c r="J198" s="42">
        <f>SUM(R195:R197)</f>
        <v>1419.01</v>
      </c>
      <c r="K198" s="42"/>
    </row>
    <row r="199" spans="1:22" ht="14.5" x14ac:dyDescent="0.35">
      <c r="A199" s="51"/>
      <c r="B199" s="51"/>
      <c r="C199" s="51" t="s">
        <v>178</v>
      </c>
      <c r="D199" s="50" t="s">
        <v>176</v>
      </c>
      <c r="E199" s="48">
        <f>[1]Source!AU90</f>
        <v>10</v>
      </c>
      <c r="F199" s="42"/>
      <c r="G199" s="49"/>
      <c r="H199" s="48"/>
      <c r="I199" s="48"/>
      <c r="J199" s="42">
        <f>SUM(T195:T198)</f>
        <v>202.72</v>
      </c>
      <c r="K199" s="42"/>
    </row>
    <row r="200" spans="1:22" ht="14.5" x14ac:dyDescent="0.35">
      <c r="A200" s="51"/>
      <c r="B200" s="51"/>
      <c r="C200" s="51" t="s">
        <v>175</v>
      </c>
      <c r="D200" s="50" t="s">
        <v>174</v>
      </c>
      <c r="E200" s="48">
        <f>[1]Source!AQ90</f>
        <v>1.5</v>
      </c>
      <c r="F200" s="42"/>
      <c r="G200" s="49" t="str">
        <f>[1]Source!DI90</f>
        <v>)*2</v>
      </c>
      <c r="H200" s="48">
        <f>[1]Source!AV90</f>
        <v>1</v>
      </c>
      <c r="I200" s="48"/>
      <c r="J200" s="42"/>
      <c r="K200" s="42">
        <f>[1]Source!U90</f>
        <v>6</v>
      </c>
    </row>
    <row r="201" spans="1:22" ht="14" x14ac:dyDescent="0.3">
      <c r="A201" s="47"/>
      <c r="B201" s="47"/>
      <c r="C201" s="47"/>
      <c r="D201" s="47"/>
      <c r="E201" s="47"/>
      <c r="F201" s="47"/>
      <c r="G201" s="47"/>
      <c r="H201" s="47"/>
      <c r="I201" s="183">
        <f>J196+J197+J198+J199</f>
        <v>3703.0099999999998</v>
      </c>
      <c r="J201" s="183"/>
      <c r="K201" s="46">
        <f>IF([1]Source!I90&lt;&gt;0, ROUND(I201/[1]Source!I90, 2), 0)</f>
        <v>1851.51</v>
      </c>
      <c r="P201" s="45">
        <f>I201</f>
        <v>3703.0099999999998</v>
      </c>
    </row>
    <row r="202" spans="1:22" ht="84" x14ac:dyDescent="0.35">
      <c r="A202" s="51">
        <v>22</v>
      </c>
      <c r="B202" s="51" t="str">
        <f>[1]Source!F91</f>
        <v>1.21-2303-19-1/1</v>
      </c>
      <c r="C202" s="51" t="str">
        <f>[1]Source!G91</f>
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6А</v>
      </c>
      <c r="D202" s="50" t="str">
        <f>[1]Source!H91</f>
        <v>шт.</v>
      </c>
      <c r="E202" s="48">
        <f>[1]Source!I91</f>
        <v>4</v>
      </c>
      <c r="F202" s="42"/>
      <c r="G202" s="49"/>
      <c r="H202" s="48"/>
      <c r="I202" s="48"/>
      <c r="J202" s="42"/>
      <c r="K202" s="42"/>
      <c r="Q202">
        <f>ROUND(([1]Source!BZ91/100)*ROUND(([1]Source!AF91*[1]Source!AV91)*[1]Source!I91, 2), 2)</f>
        <v>2270.41</v>
      </c>
      <c r="R202">
        <f>[1]Source!X91</f>
        <v>2270.41</v>
      </c>
      <c r="S202">
        <f>ROUND(([1]Source!CA91/100)*ROUND(([1]Source!AF91*[1]Source!AV91)*[1]Source!I91, 2), 2)</f>
        <v>324.33999999999997</v>
      </c>
      <c r="T202">
        <f>[1]Source!Y91</f>
        <v>324.33999999999997</v>
      </c>
      <c r="U202">
        <f>ROUND((175/100)*ROUND(([1]Source!AE91*[1]Source!AV91)*[1]Source!I91, 2), 2)</f>
        <v>0</v>
      </c>
      <c r="V202">
        <f>ROUND((108/100)*ROUND([1]Source!CS91*[1]Source!I91, 2), 2)</f>
        <v>0</v>
      </c>
    </row>
    <row r="203" spans="1:22" ht="14.5" x14ac:dyDescent="0.35">
      <c r="A203" s="51"/>
      <c r="B203" s="51"/>
      <c r="C203" s="51" t="s">
        <v>183</v>
      </c>
      <c r="D203" s="50"/>
      <c r="E203" s="48"/>
      <c r="F203" s="42">
        <f>[1]Source!AO91</f>
        <v>405.43</v>
      </c>
      <c r="G203" s="49" t="str">
        <f>[1]Source!DG91</f>
        <v>)*2</v>
      </c>
      <c r="H203" s="48">
        <f>[1]Source!AV91</f>
        <v>1</v>
      </c>
      <c r="I203" s="48">
        <f>IF([1]Source!BA91&lt;&gt; 0, [1]Source!BA91, 1)</f>
        <v>1</v>
      </c>
      <c r="J203" s="42">
        <f>[1]Source!S91</f>
        <v>3243.44</v>
      </c>
      <c r="K203" s="42"/>
    </row>
    <row r="204" spans="1:22" ht="14.5" x14ac:dyDescent="0.35">
      <c r="A204" s="51"/>
      <c r="B204" s="51"/>
      <c r="C204" s="51" t="s">
        <v>180</v>
      </c>
      <c r="D204" s="50"/>
      <c r="E204" s="48"/>
      <c r="F204" s="42">
        <f>[1]Source!AL91</f>
        <v>1.44</v>
      </c>
      <c r="G204" s="49" t="str">
        <f>[1]Source!DD91</f>
        <v>)*2</v>
      </c>
      <c r="H204" s="48">
        <f>[1]Source!AW91</f>
        <v>1</v>
      </c>
      <c r="I204" s="48">
        <f>IF([1]Source!BC91&lt;&gt; 0, [1]Source!BC91, 1)</f>
        <v>1</v>
      </c>
      <c r="J204" s="42">
        <f>[1]Source!P91</f>
        <v>11.52</v>
      </c>
      <c r="K204" s="42"/>
    </row>
    <row r="205" spans="1:22" ht="14.5" x14ac:dyDescent="0.35">
      <c r="A205" s="51"/>
      <c r="B205" s="51"/>
      <c r="C205" s="51" t="s">
        <v>179</v>
      </c>
      <c r="D205" s="50" t="s">
        <v>176</v>
      </c>
      <c r="E205" s="48">
        <f>[1]Source!AT91</f>
        <v>70</v>
      </c>
      <c r="F205" s="42"/>
      <c r="G205" s="49"/>
      <c r="H205" s="48"/>
      <c r="I205" s="48"/>
      <c r="J205" s="42">
        <f>SUM(R202:R204)</f>
        <v>2270.41</v>
      </c>
      <c r="K205" s="42"/>
    </row>
    <row r="206" spans="1:22" ht="14.5" x14ac:dyDescent="0.35">
      <c r="A206" s="51"/>
      <c r="B206" s="51"/>
      <c r="C206" s="51" t="s">
        <v>178</v>
      </c>
      <c r="D206" s="50" t="s">
        <v>176</v>
      </c>
      <c r="E206" s="48">
        <f>[1]Source!AU91</f>
        <v>10</v>
      </c>
      <c r="F206" s="42"/>
      <c r="G206" s="49"/>
      <c r="H206" s="48"/>
      <c r="I206" s="48"/>
      <c r="J206" s="42">
        <f>SUM(T202:T205)</f>
        <v>324.33999999999997</v>
      </c>
      <c r="K206" s="42"/>
    </row>
    <row r="207" spans="1:22" ht="14.5" x14ac:dyDescent="0.35">
      <c r="A207" s="51"/>
      <c r="B207" s="51"/>
      <c r="C207" s="51" t="s">
        <v>175</v>
      </c>
      <c r="D207" s="50" t="s">
        <v>174</v>
      </c>
      <c r="E207" s="48">
        <f>[1]Source!AQ91</f>
        <v>1.2</v>
      </c>
      <c r="F207" s="42"/>
      <c r="G207" s="49" t="str">
        <f>[1]Source!DI91</f>
        <v>)*2</v>
      </c>
      <c r="H207" s="48">
        <f>[1]Source!AV91</f>
        <v>1</v>
      </c>
      <c r="I207" s="48"/>
      <c r="J207" s="42"/>
      <c r="K207" s="42">
        <f>[1]Source!U91</f>
        <v>9.6</v>
      </c>
    </row>
    <row r="208" spans="1:22" ht="14" x14ac:dyDescent="0.3">
      <c r="A208" s="47"/>
      <c r="B208" s="47"/>
      <c r="C208" s="47"/>
      <c r="D208" s="47"/>
      <c r="E208" s="47"/>
      <c r="F208" s="47"/>
      <c r="G208" s="47"/>
      <c r="H208" s="47"/>
      <c r="I208" s="183">
        <f>J203+J204+J205+J206</f>
        <v>5849.71</v>
      </c>
      <c r="J208" s="183"/>
      <c r="K208" s="46">
        <f>IF([1]Source!I91&lt;&gt;0, ROUND(I208/[1]Source!I91, 2), 0)</f>
        <v>1462.43</v>
      </c>
      <c r="P208" s="45">
        <f>I208</f>
        <v>5849.71</v>
      </c>
    </row>
    <row r="209" spans="1:22" ht="70" x14ac:dyDescent="0.35">
      <c r="A209" s="51">
        <v>23</v>
      </c>
      <c r="B209" s="51" t="str">
        <f>[1]Source!F92</f>
        <v>1.21-2303-3-1/1</v>
      </c>
      <c r="C209" s="51" t="str">
        <f>[1]Source!G92</f>
        <v>Техническое обслуживание выключателей автоматических трехполюсных установочных, номинальный ток до 200 А,  (выключатель 380 В, 10 А)</v>
      </c>
      <c r="D209" s="50" t="str">
        <f>[1]Source!H92</f>
        <v>шт.</v>
      </c>
      <c r="E209" s="48">
        <f>[1]Source!I92</f>
        <v>1</v>
      </c>
      <c r="F209" s="42"/>
      <c r="G209" s="49"/>
      <c r="H209" s="48"/>
      <c r="I209" s="48"/>
      <c r="J209" s="42"/>
      <c r="K209" s="42"/>
      <c r="Q209">
        <f>ROUND(([1]Source!BZ92/100)*ROUND(([1]Source!AF92*[1]Source!AV92)*[1]Source!I92, 2), 2)</f>
        <v>709.51</v>
      </c>
      <c r="R209">
        <f>[1]Source!X92</f>
        <v>709.51</v>
      </c>
      <c r="S209">
        <f>ROUND(([1]Source!CA92/100)*ROUND(([1]Source!AF92*[1]Source!AV92)*[1]Source!I92, 2), 2)</f>
        <v>101.36</v>
      </c>
      <c r="T209">
        <f>[1]Source!Y92</f>
        <v>101.36</v>
      </c>
      <c r="U209">
        <f>ROUND((175/100)*ROUND(([1]Source!AE92*[1]Source!AV92)*[1]Source!I92, 2), 2)</f>
        <v>0</v>
      </c>
      <c r="V209">
        <f>ROUND((108/100)*ROUND([1]Source!CS92*[1]Source!I92, 2), 2)</f>
        <v>0</v>
      </c>
    </row>
    <row r="210" spans="1:22" ht="14.5" x14ac:dyDescent="0.35">
      <c r="A210" s="51"/>
      <c r="B210" s="51"/>
      <c r="C210" s="51" t="s">
        <v>183</v>
      </c>
      <c r="D210" s="50"/>
      <c r="E210" s="48"/>
      <c r="F210" s="42">
        <f>[1]Source!AO92</f>
        <v>506.79</v>
      </c>
      <c r="G210" s="49" t="str">
        <f>[1]Source!DG92</f>
        <v>)*2</v>
      </c>
      <c r="H210" s="48">
        <f>[1]Source!AV92</f>
        <v>1</v>
      </c>
      <c r="I210" s="48">
        <f>IF([1]Source!BA92&lt;&gt; 0, [1]Source!BA92, 1)</f>
        <v>1</v>
      </c>
      <c r="J210" s="42">
        <f>[1]Source!S92</f>
        <v>1013.58</v>
      </c>
      <c r="K210" s="42"/>
    </row>
    <row r="211" spans="1:22" ht="14.5" x14ac:dyDescent="0.35">
      <c r="A211" s="51"/>
      <c r="B211" s="51"/>
      <c r="C211" s="51" t="s">
        <v>180</v>
      </c>
      <c r="D211" s="50"/>
      <c r="E211" s="48"/>
      <c r="F211" s="42">
        <f>[1]Source!AL92</f>
        <v>13.53</v>
      </c>
      <c r="G211" s="49" t="str">
        <f>[1]Source!DD92</f>
        <v>)*2</v>
      </c>
      <c r="H211" s="48">
        <f>[1]Source!AW92</f>
        <v>1</v>
      </c>
      <c r="I211" s="48">
        <f>IF([1]Source!BC92&lt;&gt; 0, [1]Source!BC92, 1)</f>
        <v>1</v>
      </c>
      <c r="J211" s="42">
        <f>[1]Source!P92</f>
        <v>27.06</v>
      </c>
      <c r="K211" s="42"/>
    </row>
    <row r="212" spans="1:22" ht="14.5" x14ac:dyDescent="0.35">
      <c r="A212" s="51"/>
      <c r="B212" s="51"/>
      <c r="C212" s="51" t="s">
        <v>179</v>
      </c>
      <c r="D212" s="50" t="s">
        <v>176</v>
      </c>
      <c r="E212" s="48">
        <f>[1]Source!AT92</f>
        <v>70</v>
      </c>
      <c r="F212" s="42"/>
      <c r="G212" s="49"/>
      <c r="H212" s="48"/>
      <c r="I212" s="48"/>
      <c r="J212" s="42">
        <f>SUM(R209:R211)</f>
        <v>709.51</v>
      </c>
      <c r="K212" s="42"/>
    </row>
    <row r="213" spans="1:22" ht="14.5" x14ac:dyDescent="0.35">
      <c r="A213" s="51"/>
      <c r="B213" s="51"/>
      <c r="C213" s="51" t="s">
        <v>178</v>
      </c>
      <c r="D213" s="50" t="s">
        <v>176</v>
      </c>
      <c r="E213" s="48">
        <f>[1]Source!AU92</f>
        <v>10</v>
      </c>
      <c r="F213" s="42"/>
      <c r="G213" s="49"/>
      <c r="H213" s="48"/>
      <c r="I213" s="48"/>
      <c r="J213" s="42">
        <f>SUM(T209:T212)</f>
        <v>101.36</v>
      </c>
      <c r="K213" s="42"/>
    </row>
    <row r="214" spans="1:22" ht="14.5" x14ac:dyDescent="0.35">
      <c r="A214" s="51"/>
      <c r="B214" s="51"/>
      <c r="C214" s="51" t="s">
        <v>175</v>
      </c>
      <c r="D214" s="50" t="s">
        <v>174</v>
      </c>
      <c r="E214" s="48">
        <f>[1]Source!AQ92</f>
        <v>1.5</v>
      </c>
      <c r="F214" s="42"/>
      <c r="G214" s="49" t="str">
        <f>[1]Source!DI92</f>
        <v>)*2</v>
      </c>
      <c r="H214" s="48">
        <f>[1]Source!AV92</f>
        <v>1</v>
      </c>
      <c r="I214" s="48"/>
      <c r="J214" s="42"/>
      <c r="K214" s="42">
        <f>[1]Source!U92</f>
        <v>3</v>
      </c>
    </row>
    <row r="215" spans="1:22" ht="14" x14ac:dyDescent="0.3">
      <c r="A215" s="47"/>
      <c r="B215" s="47"/>
      <c r="C215" s="47"/>
      <c r="D215" s="47"/>
      <c r="E215" s="47"/>
      <c r="F215" s="47"/>
      <c r="G215" s="47"/>
      <c r="H215" s="47"/>
      <c r="I215" s="183">
        <f>J210+J211+J212+J213</f>
        <v>1851.51</v>
      </c>
      <c r="J215" s="183"/>
      <c r="K215" s="46">
        <f>IF([1]Source!I92&lt;&gt;0, ROUND(I215/[1]Source!I92, 2), 0)</f>
        <v>1851.51</v>
      </c>
      <c r="P215" s="45">
        <f>I215</f>
        <v>1851.51</v>
      </c>
    </row>
    <row r="216" spans="1:22" ht="84" x14ac:dyDescent="0.35">
      <c r="A216" s="51">
        <v>24</v>
      </c>
      <c r="B216" s="51" t="str">
        <f>[1]Source!F93</f>
        <v>1.21-2303-19-1/1</v>
      </c>
      <c r="C216" s="51" t="str">
        <f>[1]Source!G93</f>
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10А</v>
      </c>
      <c r="D216" s="50" t="str">
        <f>[1]Source!H93</f>
        <v>шт.</v>
      </c>
      <c r="E216" s="48">
        <f>[1]Source!I93</f>
        <v>1</v>
      </c>
      <c r="F216" s="42"/>
      <c r="G216" s="49"/>
      <c r="H216" s="48"/>
      <c r="I216" s="48"/>
      <c r="J216" s="42"/>
      <c r="K216" s="42"/>
      <c r="Q216">
        <f>ROUND(([1]Source!BZ93/100)*ROUND(([1]Source!AF93*[1]Source!AV93)*[1]Source!I93, 2), 2)</f>
        <v>567.6</v>
      </c>
      <c r="R216">
        <f>[1]Source!X93</f>
        <v>567.6</v>
      </c>
      <c r="S216">
        <f>ROUND(([1]Source!CA93/100)*ROUND(([1]Source!AF93*[1]Source!AV93)*[1]Source!I93, 2), 2)</f>
        <v>81.09</v>
      </c>
      <c r="T216">
        <f>[1]Source!Y93</f>
        <v>81.09</v>
      </c>
      <c r="U216">
        <f>ROUND((175/100)*ROUND(([1]Source!AE93*[1]Source!AV93)*[1]Source!I93, 2), 2)</f>
        <v>0</v>
      </c>
      <c r="V216">
        <f>ROUND((108/100)*ROUND([1]Source!CS93*[1]Source!I93, 2), 2)</f>
        <v>0</v>
      </c>
    </row>
    <row r="217" spans="1:22" ht="14.5" x14ac:dyDescent="0.35">
      <c r="A217" s="51"/>
      <c r="B217" s="51"/>
      <c r="C217" s="51" t="s">
        <v>183</v>
      </c>
      <c r="D217" s="50"/>
      <c r="E217" s="48"/>
      <c r="F217" s="42">
        <f>[1]Source!AO93</f>
        <v>405.43</v>
      </c>
      <c r="G217" s="49" t="str">
        <f>[1]Source!DG93</f>
        <v>)*2</v>
      </c>
      <c r="H217" s="48">
        <f>[1]Source!AV93</f>
        <v>1</v>
      </c>
      <c r="I217" s="48">
        <f>IF([1]Source!BA93&lt;&gt; 0, [1]Source!BA93, 1)</f>
        <v>1</v>
      </c>
      <c r="J217" s="42">
        <f>[1]Source!S93</f>
        <v>810.86</v>
      </c>
      <c r="K217" s="42"/>
    </row>
    <row r="218" spans="1:22" ht="14.5" x14ac:dyDescent="0.35">
      <c r="A218" s="51"/>
      <c r="B218" s="51"/>
      <c r="C218" s="51" t="s">
        <v>180</v>
      </c>
      <c r="D218" s="50"/>
      <c r="E218" s="48"/>
      <c r="F218" s="42">
        <f>[1]Source!AL93</f>
        <v>1.44</v>
      </c>
      <c r="G218" s="49" t="str">
        <f>[1]Source!DD93</f>
        <v>)*2</v>
      </c>
      <c r="H218" s="48">
        <f>[1]Source!AW93</f>
        <v>1</v>
      </c>
      <c r="I218" s="48">
        <f>IF([1]Source!BC93&lt;&gt; 0, [1]Source!BC93, 1)</f>
        <v>1</v>
      </c>
      <c r="J218" s="42">
        <f>[1]Source!P93</f>
        <v>2.88</v>
      </c>
      <c r="K218" s="42"/>
    </row>
    <row r="219" spans="1:22" ht="14.5" x14ac:dyDescent="0.35">
      <c r="A219" s="51"/>
      <c r="B219" s="51"/>
      <c r="C219" s="51" t="s">
        <v>179</v>
      </c>
      <c r="D219" s="50" t="s">
        <v>176</v>
      </c>
      <c r="E219" s="48">
        <f>[1]Source!AT93</f>
        <v>70</v>
      </c>
      <c r="F219" s="42"/>
      <c r="G219" s="49"/>
      <c r="H219" s="48"/>
      <c r="I219" s="48"/>
      <c r="J219" s="42">
        <f>SUM(R216:R218)</f>
        <v>567.6</v>
      </c>
      <c r="K219" s="42"/>
    </row>
    <row r="220" spans="1:22" ht="14.5" x14ac:dyDescent="0.35">
      <c r="A220" s="51"/>
      <c r="B220" s="51"/>
      <c r="C220" s="51" t="s">
        <v>178</v>
      </c>
      <c r="D220" s="50" t="s">
        <v>176</v>
      </c>
      <c r="E220" s="48">
        <f>[1]Source!AU93</f>
        <v>10</v>
      </c>
      <c r="F220" s="42"/>
      <c r="G220" s="49"/>
      <c r="H220" s="48"/>
      <c r="I220" s="48"/>
      <c r="J220" s="42">
        <f>SUM(T216:T219)</f>
        <v>81.09</v>
      </c>
      <c r="K220" s="42"/>
    </row>
    <row r="221" spans="1:22" ht="14.5" x14ac:dyDescent="0.35">
      <c r="A221" s="51"/>
      <c r="B221" s="51"/>
      <c r="C221" s="51" t="s">
        <v>175</v>
      </c>
      <c r="D221" s="50" t="s">
        <v>174</v>
      </c>
      <c r="E221" s="48">
        <f>[1]Source!AQ93</f>
        <v>1.2</v>
      </c>
      <c r="F221" s="42"/>
      <c r="G221" s="49" t="str">
        <f>[1]Source!DI93</f>
        <v>)*2</v>
      </c>
      <c r="H221" s="48">
        <f>[1]Source!AV93</f>
        <v>1</v>
      </c>
      <c r="I221" s="48"/>
      <c r="J221" s="42"/>
      <c r="K221" s="42">
        <f>[1]Source!U93</f>
        <v>2.4</v>
      </c>
    </row>
    <row r="222" spans="1:22" ht="14" x14ac:dyDescent="0.3">
      <c r="A222" s="47"/>
      <c r="B222" s="47"/>
      <c r="C222" s="47"/>
      <c r="D222" s="47"/>
      <c r="E222" s="47"/>
      <c r="F222" s="47"/>
      <c r="G222" s="47"/>
      <c r="H222" s="47"/>
      <c r="I222" s="183">
        <f>J217+J218+J219+J220</f>
        <v>1462.43</v>
      </c>
      <c r="J222" s="183"/>
      <c r="K222" s="46">
        <f>IF([1]Source!I93&lt;&gt;0, ROUND(I222/[1]Source!I93, 2), 0)</f>
        <v>1462.43</v>
      </c>
      <c r="P222" s="45">
        <f>I222</f>
        <v>1462.43</v>
      </c>
    </row>
    <row r="223" spans="1:22" ht="70" x14ac:dyDescent="0.35">
      <c r="A223" s="51">
        <v>25</v>
      </c>
      <c r="B223" s="51" t="str">
        <f>[1]Source!F94</f>
        <v>1.23-2303-13-1/1</v>
      </c>
      <c r="C223" s="51" t="str">
        <f>[1]Source!G94</f>
        <v>Техническое обслуживание преобразователей частоты до 5 кВт прим. (Преобразователь частоты для насосов мощностью 4кВт 380 В с датчиком перепада давления)</v>
      </c>
      <c r="D223" s="50" t="str">
        <f>[1]Source!H94</f>
        <v>шт.</v>
      </c>
      <c r="E223" s="48">
        <f>[1]Source!I94</f>
        <v>1</v>
      </c>
      <c r="F223" s="42"/>
      <c r="G223" s="49"/>
      <c r="H223" s="48"/>
      <c r="I223" s="48"/>
      <c r="J223" s="42"/>
      <c r="K223" s="42"/>
      <c r="Q223">
        <f>ROUND(([1]Source!BZ94/100)*ROUND(([1]Source!AF94*[1]Source!AV94)*[1]Source!I94, 2), 2)</f>
        <v>2413.61</v>
      </c>
      <c r="R223">
        <f>[1]Source!X94</f>
        <v>2413.61</v>
      </c>
      <c r="S223">
        <f>ROUND(([1]Source!CA94/100)*ROUND(([1]Source!AF94*[1]Source!AV94)*[1]Source!I94, 2), 2)</f>
        <v>344.8</v>
      </c>
      <c r="T223">
        <f>[1]Source!Y94</f>
        <v>344.8</v>
      </c>
      <c r="U223">
        <f>ROUND((175/100)*ROUND(([1]Source!AE94*[1]Source!AV94)*[1]Source!I94, 2), 2)</f>
        <v>0</v>
      </c>
      <c r="V223">
        <f>ROUND((108/100)*ROUND([1]Source!CS94*[1]Source!I94, 2), 2)</f>
        <v>0</v>
      </c>
    </row>
    <row r="224" spans="1:22" ht="14.5" x14ac:dyDescent="0.35">
      <c r="A224" s="51"/>
      <c r="B224" s="51"/>
      <c r="C224" s="51" t="s">
        <v>183</v>
      </c>
      <c r="D224" s="50"/>
      <c r="E224" s="48"/>
      <c r="F224" s="42">
        <f>[1]Source!AO94</f>
        <v>1724.01</v>
      </c>
      <c r="G224" s="49" t="str">
        <f>[1]Source!DG94</f>
        <v>)*2</v>
      </c>
      <c r="H224" s="48">
        <f>[1]Source!AV94</f>
        <v>1</v>
      </c>
      <c r="I224" s="48">
        <f>IF([1]Source!BA94&lt;&gt; 0, [1]Source!BA94, 1)</f>
        <v>1</v>
      </c>
      <c r="J224" s="42">
        <f>[1]Source!S94</f>
        <v>3448.02</v>
      </c>
      <c r="K224" s="42"/>
    </row>
    <row r="225" spans="1:22" ht="14.5" x14ac:dyDescent="0.35">
      <c r="A225" s="51"/>
      <c r="B225" s="51"/>
      <c r="C225" s="51" t="s">
        <v>180</v>
      </c>
      <c r="D225" s="50"/>
      <c r="E225" s="48"/>
      <c r="F225" s="42">
        <f>[1]Source!AL94</f>
        <v>9.5399999999999991</v>
      </c>
      <c r="G225" s="49" t="str">
        <f>[1]Source!DD94</f>
        <v>)*2</v>
      </c>
      <c r="H225" s="48">
        <f>[1]Source!AW94</f>
        <v>1</v>
      </c>
      <c r="I225" s="48">
        <f>IF([1]Source!BC94&lt;&gt; 0, [1]Source!BC94, 1)</f>
        <v>1</v>
      </c>
      <c r="J225" s="42">
        <f>[1]Source!P94</f>
        <v>19.079999999999998</v>
      </c>
      <c r="K225" s="42"/>
    </row>
    <row r="226" spans="1:22" ht="14.5" x14ac:dyDescent="0.35">
      <c r="A226" s="51"/>
      <c r="B226" s="51"/>
      <c r="C226" s="51" t="s">
        <v>179</v>
      </c>
      <c r="D226" s="50" t="s">
        <v>176</v>
      </c>
      <c r="E226" s="48">
        <f>[1]Source!AT94</f>
        <v>70</v>
      </c>
      <c r="F226" s="42"/>
      <c r="G226" s="49"/>
      <c r="H226" s="48"/>
      <c r="I226" s="48"/>
      <c r="J226" s="42">
        <f>SUM(R223:R225)</f>
        <v>2413.61</v>
      </c>
      <c r="K226" s="42"/>
    </row>
    <row r="227" spans="1:22" ht="14.5" x14ac:dyDescent="0.35">
      <c r="A227" s="51"/>
      <c r="B227" s="51"/>
      <c r="C227" s="51" t="s">
        <v>178</v>
      </c>
      <c r="D227" s="50" t="s">
        <v>176</v>
      </c>
      <c r="E227" s="48">
        <f>[1]Source!AU94</f>
        <v>10</v>
      </c>
      <c r="F227" s="42"/>
      <c r="G227" s="49"/>
      <c r="H227" s="48"/>
      <c r="I227" s="48"/>
      <c r="J227" s="42">
        <f>SUM(T223:T226)</f>
        <v>344.8</v>
      </c>
      <c r="K227" s="42"/>
    </row>
    <row r="228" spans="1:22" ht="14.5" x14ac:dyDescent="0.35">
      <c r="A228" s="51"/>
      <c r="B228" s="51"/>
      <c r="C228" s="51" t="s">
        <v>175</v>
      </c>
      <c r="D228" s="50" t="s">
        <v>174</v>
      </c>
      <c r="E228" s="48">
        <f>[1]Source!AQ94</f>
        <v>4.4400000000000004</v>
      </c>
      <c r="F228" s="42"/>
      <c r="G228" s="49" t="str">
        <f>[1]Source!DI94</f>
        <v>)*2</v>
      </c>
      <c r="H228" s="48">
        <f>[1]Source!AV94</f>
        <v>1</v>
      </c>
      <c r="I228" s="48"/>
      <c r="J228" s="42"/>
      <c r="K228" s="42">
        <f>[1]Source!U94</f>
        <v>8.8800000000000008</v>
      </c>
    </row>
    <row r="229" spans="1:22" ht="14" x14ac:dyDescent="0.3">
      <c r="A229" s="47"/>
      <c r="B229" s="47"/>
      <c r="C229" s="47"/>
      <c r="D229" s="47"/>
      <c r="E229" s="47"/>
      <c r="F229" s="47"/>
      <c r="G229" s="47"/>
      <c r="H229" s="47"/>
      <c r="I229" s="183">
        <f>J224+J225+J226+J227</f>
        <v>6225.51</v>
      </c>
      <c r="J229" s="183"/>
      <c r="K229" s="46">
        <f>IF([1]Source!I94&lt;&gt;0, ROUND(I229/[1]Source!I94, 2), 0)</f>
        <v>6225.51</v>
      </c>
      <c r="P229" s="45">
        <f>I229</f>
        <v>6225.51</v>
      </c>
    </row>
    <row r="230" spans="1:22" ht="70" x14ac:dyDescent="0.35">
      <c r="A230" s="51">
        <v>26</v>
      </c>
      <c r="B230" s="51" t="str">
        <f>[1]Source!F95</f>
        <v>1.23-2303-13-2/1</v>
      </c>
      <c r="C230" s="51" t="str">
        <f>[1]Source!G95</f>
        <v>Техническое обслуживание преобразователей частоты до 24 кВт (Преобразователь частоты для насосов мощностью 5,5кВт 380В датчиком перепада давления)</v>
      </c>
      <c r="D230" s="50" t="str">
        <f>[1]Source!H95</f>
        <v>шт.</v>
      </c>
      <c r="E230" s="48">
        <f>[1]Source!I95</f>
        <v>1</v>
      </c>
      <c r="F230" s="42"/>
      <c r="G230" s="49"/>
      <c r="H230" s="48"/>
      <c r="I230" s="48"/>
      <c r="J230" s="42"/>
      <c r="K230" s="42"/>
      <c r="Q230">
        <f>ROUND(([1]Source!BZ95/100)*ROUND(([1]Source!AF95*[1]Source!AV95)*[1]Source!I95, 2), 2)</f>
        <v>3163.79</v>
      </c>
      <c r="R230">
        <f>[1]Source!X95</f>
        <v>3163.79</v>
      </c>
      <c r="S230">
        <f>ROUND(([1]Source!CA95/100)*ROUND(([1]Source!AF95*[1]Source!AV95)*[1]Source!I95, 2), 2)</f>
        <v>451.97</v>
      </c>
      <c r="T230">
        <f>[1]Source!Y95</f>
        <v>451.97</v>
      </c>
      <c r="U230">
        <f>ROUND((175/100)*ROUND(([1]Source!AE95*[1]Source!AV95)*[1]Source!I95, 2), 2)</f>
        <v>0</v>
      </c>
      <c r="V230">
        <f>ROUND((108/100)*ROUND([1]Source!CS95*[1]Source!I95, 2), 2)</f>
        <v>0</v>
      </c>
    </row>
    <row r="231" spans="1:22" ht="14.5" x14ac:dyDescent="0.35">
      <c r="A231" s="51"/>
      <c r="B231" s="51"/>
      <c r="C231" s="51" t="s">
        <v>183</v>
      </c>
      <c r="D231" s="50"/>
      <c r="E231" s="48"/>
      <c r="F231" s="42">
        <f>[1]Source!AO95</f>
        <v>2259.85</v>
      </c>
      <c r="G231" s="49" t="str">
        <f>[1]Source!DG95</f>
        <v>)*2</v>
      </c>
      <c r="H231" s="48">
        <f>[1]Source!AV95</f>
        <v>1</v>
      </c>
      <c r="I231" s="48">
        <f>IF([1]Source!BA95&lt;&gt; 0, [1]Source!BA95, 1)</f>
        <v>1</v>
      </c>
      <c r="J231" s="42">
        <f>[1]Source!S95</f>
        <v>4519.7</v>
      </c>
      <c r="K231" s="42"/>
    </row>
    <row r="232" spans="1:22" ht="14.5" x14ac:dyDescent="0.35">
      <c r="A232" s="51"/>
      <c r="B232" s="51"/>
      <c r="C232" s="51" t="s">
        <v>180</v>
      </c>
      <c r="D232" s="50"/>
      <c r="E232" s="48"/>
      <c r="F232" s="42">
        <f>[1]Source!AL95</f>
        <v>14.3</v>
      </c>
      <c r="G232" s="49" t="str">
        <f>[1]Source!DD95</f>
        <v>)*2</v>
      </c>
      <c r="H232" s="48">
        <f>[1]Source!AW95</f>
        <v>1</v>
      </c>
      <c r="I232" s="48">
        <f>IF([1]Source!BC95&lt;&gt; 0, [1]Source!BC95, 1)</f>
        <v>1</v>
      </c>
      <c r="J232" s="42">
        <f>[1]Source!P95</f>
        <v>28.6</v>
      </c>
      <c r="K232" s="42"/>
    </row>
    <row r="233" spans="1:22" ht="14.5" x14ac:dyDescent="0.35">
      <c r="A233" s="51"/>
      <c r="B233" s="51"/>
      <c r="C233" s="51" t="s">
        <v>179</v>
      </c>
      <c r="D233" s="50" t="s">
        <v>176</v>
      </c>
      <c r="E233" s="48">
        <f>[1]Source!AT95</f>
        <v>70</v>
      </c>
      <c r="F233" s="42"/>
      <c r="G233" s="49"/>
      <c r="H233" s="48"/>
      <c r="I233" s="48"/>
      <c r="J233" s="42">
        <f>SUM(R230:R232)</f>
        <v>3163.79</v>
      </c>
      <c r="K233" s="42"/>
    </row>
    <row r="234" spans="1:22" ht="14.5" x14ac:dyDescent="0.35">
      <c r="A234" s="51"/>
      <c r="B234" s="51"/>
      <c r="C234" s="51" t="s">
        <v>178</v>
      </c>
      <c r="D234" s="50" t="s">
        <v>176</v>
      </c>
      <c r="E234" s="48">
        <f>[1]Source!AU95</f>
        <v>10</v>
      </c>
      <c r="F234" s="42"/>
      <c r="G234" s="49"/>
      <c r="H234" s="48"/>
      <c r="I234" s="48"/>
      <c r="J234" s="42">
        <f>SUM(T230:T233)</f>
        <v>451.97</v>
      </c>
      <c r="K234" s="42"/>
    </row>
    <row r="235" spans="1:22" ht="14.5" x14ac:dyDescent="0.35">
      <c r="A235" s="51"/>
      <c r="B235" s="51"/>
      <c r="C235" s="51" t="s">
        <v>175</v>
      </c>
      <c r="D235" s="50" t="s">
        <v>174</v>
      </c>
      <c r="E235" s="48">
        <f>[1]Source!AQ95</f>
        <v>5.82</v>
      </c>
      <c r="F235" s="42"/>
      <c r="G235" s="49" t="str">
        <f>[1]Source!DI95</f>
        <v>)*2</v>
      </c>
      <c r="H235" s="48">
        <f>[1]Source!AV95</f>
        <v>1</v>
      </c>
      <c r="I235" s="48"/>
      <c r="J235" s="42"/>
      <c r="K235" s="42">
        <f>[1]Source!U95</f>
        <v>11.64</v>
      </c>
    </row>
    <row r="236" spans="1:22" ht="14" x14ac:dyDescent="0.3">
      <c r="A236" s="47"/>
      <c r="B236" s="47"/>
      <c r="C236" s="47"/>
      <c r="D236" s="47"/>
      <c r="E236" s="47"/>
      <c r="F236" s="47"/>
      <c r="G236" s="47"/>
      <c r="H236" s="47"/>
      <c r="I236" s="183">
        <f>J231+J232+J233+J234</f>
        <v>8164.06</v>
      </c>
      <c r="J236" s="183"/>
      <c r="K236" s="46">
        <f>IF([1]Source!I95&lt;&gt;0, ROUND(I236/[1]Source!I95, 2), 0)</f>
        <v>8164.06</v>
      </c>
      <c r="P236" s="45">
        <f>I236</f>
        <v>8164.06</v>
      </c>
    </row>
    <row r="237" spans="1:22" ht="70" x14ac:dyDescent="0.35">
      <c r="A237" s="51">
        <v>27</v>
      </c>
      <c r="B237" s="51" t="str">
        <f>[1]Source!F96</f>
        <v>1.23-2303-13-1/1</v>
      </c>
      <c r="C237" s="51" t="str">
        <f>[1]Source!G96</f>
        <v>Техническое обслуживание преобразователей частоты до 5 кВт прим. (Преобразователь частоты для насосов мощностью 0,37кВт 380 В с датчиком перепада давления)</v>
      </c>
      <c r="D237" s="50" t="str">
        <f>[1]Source!H96</f>
        <v>шт.</v>
      </c>
      <c r="E237" s="48">
        <f>[1]Source!I96</f>
        <v>1</v>
      </c>
      <c r="F237" s="42"/>
      <c r="G237" s="49"/>
      <c r="H237" s="48"/>
      <c r="I237" s="48"/>
      <c r="J237" s="42"/>
      <c r="K237" s="42"/>
      <c r="Q237">
        <f>ROUND(([1]Source!BZ96/100)*ROUND(([1]Source!AF96*[1]Source!AV96)*[1]Source!I96, 2), 2)</f>
        <v>2413.61</v>
      </c>
      <c r="R237">
        <f>[1]Source!X96</f>
        <v>2413.61</v>
      </c>
      <c r="S237">
        <f>ROUND(([1]Source!CA96/100)*ROUND(([1]Source!AF96*[1]Source!AV96)*[1]Source!I96, 2), 2)</f>
        <v>344.8</v>
      </c>
      <c r="T237">
        <f>[1]Source!Y96</f>
        <v>344.8</v>
      </c>
      <c r="U237">
        <f>ROUND((175/100)*ROUND(([1]Source!AE96*[1]Source!AV96)*[1]Source!I96, 2), 2)</f>
        <v>0</v>
      </c>
      <c r="V237">
        <f>ROUND((108/100)*ROUND([1]Source!CS96*[1]Source!I96, 2), 2)</f>
        <v>0</v>
      </c>
    </row>
    <row r="238" spans="1:22" ht="14.5" x14ac:dyDescent="0.35">
      <c r="A238" s="51"/>
      <c r="B238" s="51"/>
      <c r="C238" s="51" t="s">
        <v>183</v>
      </c>
      <c r="D238" s="50"/>
      <c r="E238" s="48"/>
      <c r="F238" s="42">
        <f>[1]Source!AO96</f>
        <v>1724.01</v>
      </c>
      <c r="G238" s="49" t="str">
        <f>[1]Source!DG96</f>
        <v>)*2</v>
      </c>
      <c r="H238" s="48">
        <f>[1]Source!AV96</f>
        <v>1</v>
      </c>
      <c r="I238" s="48">
        <f>IF([1]Source!BA96&lt;&gt; 0, [1]Source!BA96, 1)</f>
        <v>1</v>
      </c>
      <c r="J238" s="42">
        <f>[1]Source!S96</f>
        <v>3448.02</v>
      </c>
      <c r="K238" s="42"/>
    </row>
    <row r="239" spans="1:22" ht="14.5" x14ac:dyDescent="0.35">
      <c r="A239" s="51"/>
      <c r="B239" s="51"/>
      <c r="C239" s="51" t="s">
        <v>180</v>
      </c>
      <c r="D239" s="50"/>
      <c r="E239" s="48"/>
      <c r="F239" s="42">
        <f>[1]Source!AL96</f>
        <v>9.5399999999999991</v>
      </c>
      <c r="G239" s="49" t="str">
        <f>[1]Source!DD96</f>
        <v>)*2</v>
      </c>
      <c r="H239" s="48">
        <f>[1]Source!AW96</f>
        <v>1</v>
      </c>
      <c r="I239" s="48">
        <f>IF([1]Source!BC96&lt;&gt; 0, [1]Source!BC96, 1)</f>
        <v>1</v>
      </c>
      <c r="J239" s="42">
        <f>[1]Source!P96</f>
        <v>19.079999999999998</v>
      </c>
      <c r="K239" s="42"/>
    </row>
    <row r="240" spans="1:22" ht="14.5" x14ac:dyDescent="0.35">
      <c r="A240" s="51"/>
      <c r="B240" s="51"/>
      <c r="C240" s="51" t="s">
        <v>179</v>
      </c>
      <c r="D240" s="50" t="s">
        <v>176</v>
      </c>
      <c r="E240" s="48">
        <f>[1]Source!AT96</f>
        <v>70</v>
      </c>
      <c r="F240" s="42"/>
      <c r="G240" s="49"/>
      <c r="H240" s="48"/>
      <c r="I240" s="48"/>
      <c r="J240" s="42">
        <f>SUM(R237:R239)</f>
        <v>2413.61</v>
      </c>
      <c r="K240" s="42"/>
    </row>
    <row r="241" spans="1:22" ht="14.5" x14ac:dyDescent="0.35">
      <c r="A241" s="51"/>
      <c r="B241" s="51"/>
      <c r="C241" s="51" t="s">
        <v>178</v>
      </c>
      <c r="D241" s="50" t="s">
        <v>176</v>
      </c>
      <c r="E241" s="48">
        <f>[1]Source!AU96</f>
        <v>10</v>
      </c>
      <c r="F241" s="42"/>
      <c r="G241" s="49"/>
      <c r="H241" s="48"/>
      <c r="I241" s="48"/>
      <c r="J241" s="42">
        <f>SUM(T237:T240)</f>
        <v>344.8</v>
      </c>
      <c r="K241" s="42"/>
    </row>
    <row r="242" spans="1:22" ht="14.5" x14ac:dyDescent="0.35">
      <c r="A242" s="51"/>
      <c r="B242" s="51"/>
      <c r="C242" s="51" t="s">
        <v>175</v>
      </c>
      <c r="D242" s="50" t="s">
        <v>174</v>
      </c>
      <c r="E242" s="48">
        <f>[1]Source!AQ96</f>
        <v>4.4400000000000004</v>
      </c>
      <c r="F242" s="42"/>
      <c r="G242" s="49" t="str">
        <f>[1]Source!DI96</f>
        <v>)*2</v>
      </c>
      <c r="H242" s="48">
        <f>[1]Source!AV96</f>
        <v>1</v>
      </c>
      <c r="I242" s="48"/>
      <c r="J242" s="42"/>
      <c r="K242" s="42">
        <f>[1]Source!U96</f>
        <v>8.8800000000000008</v>
      </c>
    </row>
    <row r="243" spans="1:22" ht="14" x14ac:dyDescent="0.3">
      <c r="A243" s="47"/>
      <c r="B243" s="47"/>
      <c r="C243" s="47"/>
      <c r="D243" s="47"/>
      <c r="E243" s="47"/>
      <c r="F243" s="47"/>
      <c r="G243" s="47"/>
      <c r="H243" s="47"/>
      <c r="I243" s="183">
        <f>J238+J239+J240+J241</f>
        <v>6225.51</v>
      </c>
      <c r="J243" s="183"/>
      <c r="K243" s="46">
        <f>IF([1]Source!I96&lt;&gt;0, ROUND(I243/[1]Source!I96, 2), 0)</f>
        <v>6225.51</v>
      </c>
      <c r="P243" s="45">
        <f>I243</f>
        <v>6225.51</v>
      </c>
    </row>
    <row r="244" spans="1:22" ht="29" x14ac:dyDescent="0.35">
      <c r="C244" s="54" t="str">
        <f>[1]Source!G97</f>
        <v>Щит навесной 380/220В, 50Гц, IP65 на 12 модулей (2 комплекта)</v>
      </c>
    </row>
    <row r="245" spans="1:22" ht="56" x14ac:dyDescent="0.35">
      <c r="A245" s="51">
        <v>28</v>
      </c>
      <c r="B245" s="51" t="str">
        <f>[1]Source!F98</f>
        <v>1.21-2303-28-1/1</v>
      </c>
      <c r="C245" s="51" t="str">
        <f>[1]Source!G98</f>
        <v>Техническое обслуживание автоматического выключателя до 160 А (выключатель нагрузки реверсивный  380В)</v>
      </c>
      <c r="D245" s="50" t="str">
        <f>[1]Source!H98</f>
        <v>шт.</v>
      </c>
      <c r="E245" s="48">
        <f>[1]Source!I98</f>
        <v>4</v>
      </c>
      <c r="F245" s="42"/>
      <c r="G245" s="49"/>
      <c r="H245" s="48"/>
      <c r="I245" s="48"/>
      <c r="J245" s="42"/>
      <c r="K245" s="42"/>
      <c r="Q245">
        <f>ROUND(([1]Source!BZ98/100)*ROUND(([1]Source!AF98*[1]Source!AV98)*[1]Source!I98, 2), 2)</f>
        <v>652.34</v>
      </c>
      <c r="R245">
        <f>[1]Source!X98</f>
        <v>652.34</v>
      </c>
      <c r="S245">
        <f>ROUND(([1]Source!CA98/100)*ROUND(([1]Source!AF98*[1]Source!AV98)*[1]Source!I98, 2), 2)</f>
        <v>93.19</v>
      </c>
      <c r="T245">
        <f>[1]Source!Y98</f>
        <v>93.19</v>
      </c>
      <c r="U245">
        <f>ROUND((175/100)*ROUND(([1]Source!AE98*[1]Source!AV98)*[1]Source!I98, 2), 2)</f>
        <v>0</v>
      </c>
      <c r="V245">
        <f>ROUND((108/100)*ROUND([1]Source!CS98*[1]Source!I98, 2), 2)</f>
        <v>0</v>
      </c>
    </row>
    <row r="246" spans="1:22" ht="14.5" x14ac:dyDescent="0.35">
      <c r="A246" s="51"/>
      <c r="B246" s="51"/>
      <c r="C246" s="51" t="s">
        <v>183</v>
      </c>
      <c r="D246" s="50"/>
      <c r="E246" s="48"/>
      <c r="F246" s="42">
        <f>[1]Source!AO98</f>
        <v>116.49</v>
      </c>
      <c r="G246" s="49" t="str">
        <f>[1]Source!DG98</f>
        <v>)*2</v>
      </c>
      <c r="H246" s="48">
        <f>[1]Source!AV98</f>
        <v>1</v>
      </c>
      <c r="I246" s="48">
        <f>IF([1]Source!BA98&lt;&gt; 0, [1]Source!BA98, 1)</f>
        <v>1</v>
      </c>
      <c r="J246" s="42">
        <f>[1]Source!S98</f>
        <v>931.92</v>
      </c>
      <c r="K246" s="42"/>
    </row>
    <row r="247" spans="1:22" ht="14.5" x14ac:dyDescent="0.35">
      <c r="A247" s="51"/>
      <c r="B247" s="51"/>
      <c r="C247" s="51" t="s">
        <v>180</v>
      </c>
      <c r="D247" s="50"/>
      <c r="E247" s="48"/>
      <c r="F247" s="42">
        <f>[1]Source!AL98</f>
        <v>3.94</v>
      </c>
      <c r="G247" s="49" t="str">
        <f>[1]Source!DD98</f>
        <v>)*2</v>
      </c>
      <c r="H247" s="48">
        <f>[1]Source!AW98</f>
        <v>1</v>
      </c>
      <c r="I247" s="48">
        <f>IF([1]Source!BC98&lt;&gt; 0, [1]Source!BC98, 1)</f>
        <v>1</v>
      </c>
      <c r="J247" s="42">
        <f>[1]Source!P98</f>
        <v>31.52</v>
      </c>
      <c r="K247" s="42"/>
    </row>
    <row r="248" spans="1:22" ht="14.5" x14ac:dyDescent="0.35">
      <c r="A248" s="51"/>
      <c r="B248" s="51"/>
      <c r="C248" s="51" t="s">
        <v>179</v>
      </c>
      <c r="D248" s="50" t="s">
        <v>176</v>
      </c>
      <c r="E248" s="48">
        <f>[1]Source!AT98</f>
        <v>70</v>
      </c>
      <c r="F248" s="42"/>
      <c r="G248" s="49"/>
      <c r="H248" s="48"/>
      <c r="I248" s="48"/>
      <c r="J248" s="42">
        <f>SUM(R245:R247)</f>
        <v>652.34</v>
      </c>
      <c r="K248" s="42"/>
    </row>
    <row r="249" spans="1:22" ht="14.5" x14ac:dyDescent="0.35">
      <c r="A249" s="51"/>
      <c r="B249" s="51"/>
      <c r="C249" s="51" t="s">
        <v>178</v>
      </c>
      <c r="D249" s="50" t="s">
        <v>176</v>
      </c>
      <c r="E249" s="48">
        <f>[1]Source!AU98</f>
        <v>10</v>
      </c>
      <c r="F249" s="42"/>
      <c r="G249" s="49"/>
      <c r="H249" s="48"/>
      <c r="I249" s="48"/>
      <c r="J249" s="42">
        <f>SUM(T245:T248)</f>
        <v>93.19</v>
      </c>
      <c r="K249" s="42"/>
    </row>
    <row r="250" spans="1:22" ht="14.5" x14ac:dyDescent="0.35">
      <c r="A250" s="51"/>
      <c r="B250" s="51"/>
      <c r="C250" s="51" t="s">
        <v>175</v>
      </c>
      <c r="D250" s="50" t="s">
        <v>174</v>
      </c>
      <c r="E250" s="48">
        <f>[1]Source!AQ98</f>
        <v>0.3</v>
      </c>
      <c r="F250" s="42"/>
      <c r="G250" s="49" t="str">
        <f>[1]Source!DI98</f>
        <v>)*2</v>
      </c>
      <c r="H250" s="48">
        <f>[1]Source!AV98</f>
        <v>1</v>
      </c>
      <c r="I250" s="48"/>
      <c r="J250" s="42"/>
      <c r="K250" s="42">
        <f>[1]Source!U98</f>
        <v>2.4</v>
      </c>
    </row>
    <row r="251" spans="1:22" ht="14" x14ac:dyDescent="0.3">
      <c r="A251" s="47"/>
      <c r="B251" s="47"/>
      <c r="C251" s="47"/>
      <c r="D251" s="47"/>
      <c r="E251" s="47"/>
      <c r="F251" s="47"/>
      <c r="G251" s="47"/>
      <c r="H251" s="47"/>
      <c r="I251" s="183">
        <f>J246+J247+J248+J249</f>
        <v>1708.97</v>
      </c>
      <c r="J251" s="183"/>
      <c r="K251" s="46">
        <f>IF([1]Source!I98&lt;&gt;0, ROUND(I251/[1]Source!I98, 2), 0)</f>
        <v>427.24</v>
      </c>
      <c r="P251" s="45">
        <f>I251</f>
        <v>1708.97</v>
      </c>
    </row>
    <row r="252" spans="1:22" ht="84" x14ac:dyDescent="0.35">
      <c r="A252" s="51">
        <v>29</v>
      </c>
      <c r="B252" s="51" t="str">
        <f>[1]Source!F99</f>
        <v>1.21-2303-3-1/1</v>
      </c>
      <c r="C252" s="51" t="str">
        <f>[1]Source!G99</f>
        <v>Техническое обслуживание выключателей автоматических трехполюсных установочных, номинальный ток до 200 А, (Автомат трёхполюсный с электронным расцепителем 380В,50Гц на 180А)</v>
      </c>
      <c r="D252" s="50" t="str">
        <f>[1]Source!H99</f>
        <v>шт.</v>
      </c>
      <c r="E252" s="48">
        <f>[1]Source!I99</f>
        <v>6</v>
      </c>
      <c r="F252" s="42"/>
      <c r="G252" s="49"/>
      <c r="H252" s="48"/>
      <c r="I252" s="48"/>
      <c r="J252" s="42"/>
      <c r="K252" s="42"/>
      <c r="Q252">
        <f>ROUND(([1]Source!BZ99/100)*ROUND(([1]Source!AF99*[1]Source!AV99)*[1]Source!I99, 2), 2)</f>
        <v>4257.04</v>
      </c>
      <c r="R252">
        <f>[1]Source!X99</f>
        <v>4257.04</v>
      </c>
      <c r="S252">
        <f>ROUND(([1]Source!CA99/100)*ROUND(([1]Source!AF99*[1]Source!AV99)*[1]Source!I99, 2), 2)</f>
        <v>608.15</v>
      </c>
      <c r="T252">
        <f>[1]Source!Y99</f>
        <v>608.15</v>
      </c>
      <c r="U252">
        <f>ROUND((175/100)*ROUND(([1]Source!AE99*[1]Source!AV99)*[1]Source!I99, 2), 2)</f>
        <v>0</v>
      </c>
      <c r="V252">
        <f>ROUND((108/100)*ROUND([1]Source!CS99*[1]Source!I99, 2), 2)</f>
        <v>0</v>
      </c>
    </row>
    <row r="253" spans="1:22" ht="14.5" x14ac:dyDescent="0.35">
      <c r="A253" s="51"/>
      <c r="B253" s="51"/>
      <c r="C253" s="51" t="s">
        <v>183</v>
      </c>
      <c r="D253" s="50"/>
      <c r="E253" s="48"/>
      <c r="F253" s="42">
        <f>[1]Source!AO99</f>
        <v>506.79</v>
      </c>
      <c r="G253" s="49" t="str">
        <f>[1]Source!DG99</f>
        <v>)*2</v>
      </c>
      <c r="H253" s="48">
        <f>[1]Source!AV99</f>
        <v>1</v>
      </c>
      <c r="I253" s="48">
        <f>IF([1]Source!BA99&lt;&gt; 0, [1]Source!BA99, 1)</f>
        <v>1</v>
      </c>
      <c r="J253" s="42">
        <f>[1]Source!S99</f>
        <v>6081.48</v>
      </c>
      <c r="K253" s="42"/>
    </row>
    <row r="254" spans="1:22" ht="14.5" x14ac:dyDescent="0.35">
      <c r="A254" s="51"/>
      <c r="B254" s="51"/>
      <c r="C254" s="51" t="s">
        <v>180</v>
      </c>
      <c r="D254" s="50"/>
      <c r="E254" s="48"/>
      <c r="F254" s="42">
        <f>[1]Source!AL99</f>
        <v>13.53</v>
      </c>
      <c r="G254" s="49" t="str">
        <f>[1]Source!DD99</f>
        <v>)*2</v>
      </c>
      <c r="H254" s="48">
        <f>[1]Source!AW99</f>
        <v>1</v>
      </c>
      <c r="I254" s="48">
        <f>IF([1]Source!BC99&lt;&gt; 0, [1]Source!BC99, 1)</f>
        <v>1</v>
      </c>
      <c r="J254" s="42">
        <f>[1]Source!P99</f>
        <v>162.36000000000001</v>
      </c>
      <c r="K254" s="42"/>
    </row>
    <row r="255" spans="1:22" ht="14.5" x14ac:dyDescent="0.35">
      <c r="A255" s="51"/>
      <c r="B255" s="51"/>
      <c r="C255" s="51" t="s">
        <v>179</v>
      </c>
      <c r="D255" s="50" t="s">
        <v>176</v>
      </c>
      <c r="E255" s="48">
        <f>[1]Source!AT99</f>
        <v>70</v>
      </c>
      <c r="F255" s="42"/>
      <c r="G255" s="49"/>
      <c r="H255" s="48"/>
      <c r="I255" s="48"/>
      <c r="J255" s="42">
        <f>SUM(R252:R254)</f>
        <v>4257.04</v>
      </c>
      <c r="K255" s="42"/>
    </row>
    <row r="256" spans="1:22" ht="14.5" x14ac:dyDescent="0.35">
      <c r="A256" s="51"/>
      <c r="B256" s="51"/>
      <c r="C256" s="51" t="s">
        <v>178</v>
      </c>
      <c r="D256" s="50" t="s">
        <v>176</v>
      </c>
      <c r="E256" s="48">
        <f>[1]Source!AU99</f>
        <v>10</v>
      </c>
      <c r="F256" s="42"/>
      <c r="G256" s="49"/>
      <c r="H256" s="48"/>
      <c r="I256" s="48"/>
      <c r="J256" s="42">
        <f>SUM(T252:T255)</f>
        <v>608.15</v>
      </c>
      <c r="K256" s="42"/>
    </row>
    <row r="257" spans="1:22" ht="14.5" x14ac:dyDescent="0.35">
      <c r="A257" s="51"/>
      <c r="B257" s="51"/>
      <c r="C257" s="51" t="s">
        <v>175</v>
      </c>
      <c r="D257" s="50" t="s">
        <v>174</v>
      </c>
      <c r="E257" s="48">
        <f>[1]Source!AQ99</f>
        <v>1.5</v>
      </c>
      <c r="F257" s="42"/>
      <c r="G257" s="49" t="str">
        <f>[1]Source!DI99</f>
        <v>)*2</v>
      </c>
      <c r="H257" s="48">
        <f>[1]Source!AV99</f>
        <v>1</v>
      </c>
      <c r="I257" s="48"/>
      <c r="J257" s="42"/>
      <c r="K257" s="42">
        <f>[1]Source!U99</f>
        <v>18</v>
      </c>
    </row>
    <row r="258" spans="1:22" ht="14" x14ac:dyDescent="0.3">
      <c r="A258" s="47"/>
      <c r="B258" s="47"/>
      <c r="C258" s="47"/>
      <c r="D258" s="47"/>
      <c r="E258" s="47"/>
      <c r="F258" s="47"/>
      <c r="G258" s="47"/>
      <c r="H258" s="47"/>
      <c r="I258" s="183">
        <f>J253+J254+J255+J256</f>
        <v>11109.029999999999</v>
      </c>
      <c r="J258" s="183"/>
      <c r="K258" s="46">
        <f>IF([1]Source!I99&lt;&gt;0, ROUND(I258/[1]Source!I99, 2), 0)</f>
        <v>1851.51</v>
      </c>
      <c r="P258" s="45">
        <f>I258</f>
        <v>11109.029999999999</v>
      </c>
    </row>
    <row r="259" spans="1:22" ht="29" x14ac:dyDescent="0.35">
      <c r="C259" s="54" t="str">
        <f>[1]Source!G100</f>
        <v>Ящик силовой с рубильниками и предохранителями</v>
      </c>
    </row>
    <row r="260" spans="1:22" ht="56" x14ac:dyDescent="0.35">
      <c r="A260" s="51">
        <v>30</v>
      </c>
      <c r="B260" s="51" t="str">
        <f>[1]Source!F101</f>
        <v>1.21-2203-8-1/1</v>
      </c>
      <c r="C260" s="51" t="str">
        <f>[1]Source!G101</f>
        <v>Техническое обслуживание ящика ввода распределительного с рубильником и предохранителями, номинальный ток 250 А</v>
      </c>
      <c r="D260" s="50" t="str">
        <f>[1]Source!H101</f>
        <v>шт.</v>
      </c>
      <c r="E260" s="48">
        <f>[1]Source!I101</f>
        <v>1</v>
      </c>
      <c r="F260" s="42"/>
      <c r="G260" s="49"/>
      <c r="H260" s="48"/>
      <c r="I260" s="48"/>
      <c r="J260" s="42"/>
      <c r="K260" s="42"/>
      <c r="Q260">
        <f>ROUND(([1]Source!BZ101/100)*ROUND(([1]Source!AF101*[1]Source!AV101)*[1]Source!I101, 2), 2)</f>
        <v>3547.53</v>
      </c>
      <c r="R260">
        <f>[1]Source!X101</f>
        <v>3547.53</v>
      </c>
      <c r="S260">
        <f>ROUND(([1]Source!CA101/100)*ROUND(([1]Source!AF101*[1]Source!AV101)*[1]Source!I101, 2), 2)</f>
        <v>506.79</v>
      </c>
      <c r="T260">
        <f>[1]Source!Y101</f>
        <v>506.79</v>
      </c>
      <c r="U260">
        <f>ROUND((175/100)*ROUND(([1]Source!AE101*[1]Source!AV101)*[1]Source!I101, 2), 2)</f>
        <v>0</v>
      </c>
      <c r="V260">
        <f>ROUND((108/100)*ROUND([1]Source!CS101*[1]Source!I101, 2), 2)</f>
        <v>0</v>
      </c>
    </row>
    <row r="261" spans="1:22" ht="14.5" x14ac:dyDescent="0.35">
      <c r="A261" s="51"/>
      <c r="B261" s="51"/>
      <c r="C261" s="51" t="s">
        <v>183</v>
      </c>
      <c r="D261" s="50"/>
      <c r="E261" s="48"/>
      <c r="F261" s="42">
        <f>[1]Source!AO101</f>
        <v>2533.9499999999998</v>
      </c>
      <c r="G261" s="49" t="str">
        <f>[1]Source!DG101</f>
        <v>)*2</v>
      </c>
      <c r="H261" s="48">
        <f>[1]Source!AV101</f>
        <v>1</v>
      </c>
      <c r="I261" s="48">
        <f>IF([1]Source!BA101&lt;&gt; 0, [1]Source!BA101, 1)</f>
        <v>1</v>
      </c>
      <c r="J261" s="42">
        <f>[1]Source!S101</f>
        <v>5067.8999999999996</v>
      </c>
      <c r="K261" s="42"/>
    </row>
    <row r="262" spans="1:22" ht="14.5" x14ac:dyDescent="0.35">
      <c r="A262" s="51"/>
      <c r="B262" s="51"/>
      <c r="C262" s="51" t="s">
        <v>180</v>
      </c>
      <c r="D262" s="50"/>
      <c r="E262" s="48"/>
      <c r="F262" s="42">
        <f>[1]Source!AL101</f>
        <v>44.27</v>
      </c>
      <c r="G262" s="49" t="str">
        <f>[1]Source!DD101</f>
        <v>)*2</v>
      </c>
      <c r="H262" s="48">
        <f>[1]Source!AW101</f>
        <v>1</v>
      </c>
      <c r="I262" s="48">
        <f>IF([1]Source!BC101&lt;&gt; 0, [1]Source!BC101, 1)</f>
        <v>1</v>
      </c>
      <c r="J262" s="42">
        <f>[1]Source!P101</f>
        <v>88.54</v>
      </c>
      <c r="K262" s="42"/>
    </row>
    <row r="263" spans="1:22" ht="14.5" x14ac:dyDescent="0.35">
      <c r="A263" s="51"/>
      <c r="B263" s="51"/>
      <c r="C263" s="51" t="s">
        <v>179</v>
      </c>
      <c r="D263" s="50" t="s">
        <v>176</v>
      </c>
      <c r="E263" s="48">
        <f>[1]Source!AT101</f>
        <v>70</v>
      </c>
      <c r="F263" s="42"/>
      <c r="G263" s="49"/>
      <c r="H263" s="48"/>
      <c r="I263" s="48"/>
      <c r="J263" s="42">
        <f>SUM(R260:R262)</f>
        <v>3547.53</v>
      </c>
      <c r="K263" s="42"/>
    </row>
    <row r="264" spans="1:22" ht="14.5" x14ac:dyDescent="0.35">
      <c r="A264" s="51"/>
      <c r="B264" s="51"/>
      <c r="C264" s="51" t="s">
        <v>178</v>
      </c>
      <c r="D264" s="50" t="s">
        <v>176</v>
      </c>
      <c r="E264" s="48">
        <f>[1]Source!AU101</f>
        <v>10</v>
      </c>
      <c r="F264" s="42"/>
      <c r="G264" s="49"/>
      <c r="H264" s="48"/>
      <c r="I264" s="48"/>
      <c r="J264" s="42">
        <f>SUM(T260:T263)</f>
        <v>506.79</v>
      </c>
      <c r="K264" s="42"/>
    </row>
    <row r="265" spans="1:22" ht="14.5" x14ac:dyDescent="0.35">
      <c r="A265" s="51"/>
      <c r="B265" s="51"/>
      <c r="C265" s="51" t="s">
        <v>175</v>
      </c>
      <c r="D265" s="50" t="s">
        <v>174</v>
      </c>
      <c r="E265" s="48">
        <f>[1]Source!AQ101</f>
        <v>7.5</v>
      </c>
      <c r="F265" s="42"/>
      <c r="G265" s="49" t="str">
        <f>[1]Source!DI101</f>
        <v>)*2</v>
      </c>
      <c r="H265" s="48">
        <f>[1]Source!AV101</f>
        <v>1</v>
      </c>
      <c r="I265" s="48"/>
      <c r="J265" s="42"/>
      <c r="K265" s="42">
        <f>[1]Source!U101</f>
        <v>15</v>
      </c>
    </row>
    <row r="266" spans="1:22" ht="14" x14ac:dyDescent="0.3">
      <c r="A266" s="47"/>
      <c r="B266" s="47"/>
      <c r="C266" s="47"/>
      <c r="D266" s="47"/>
      <c r="E266" s="47"/>
      <c r="F266" s="47"/>
      <c r="G266" s="47"/>
      <c r="H266" s="47"/>
      <c r="I266" s="183">
        <f>J261+J262+J263+J264</f>
        <v>9210.76</v>
      </c>
      <c r="J266" s="183"/>
      <c r="K266" s="46">
        <f>IF([1]Source!I101&lt;&gt;0, ROUND(I266/[1]Source!I101, 2), 0)</f>
        <v>9210.76</v>
      </c>
      <c r="P266" s="45">
        <f>I266</f>
        <v>9210.76</v>
      </c>
    </row>
    <row r="267" spans="1:22" ht="84" x14ac:dyDescent="0.35">
      <c r="A267" s="51">
        <v>31</v>
      </c>
      <c r="B267" s="51" t="str">
        <f>[1]Source!F102</f>
        <v>1.21-2303-3-1/1</v>
      </c>
      <c r="C267" s="51" t="str">
        <f>[1]Source!G102</f>
        <v>Техническое обслуживание выключателей автоматических трехполюсных установочных, номинальный ток до 200 А,  (Автомат трёхполюсный с электронным расцепителем 380В,50Гц на 180А)</v>
      </c>
      <c r="D267" s="50" t="str">
        <f>[1]Source!H102</f>
        <v>шт.</v>
      </c>
      <c r="E267" s="48">
        <f>[1]Source!I102</f>
        <v>6</v>
      </c>
      <c r="F267" s="42"/>
      <c r="G267" s="49"/>
      <c r="H267" s="48"/>
      <c r="I267" s="48"/>
      <c r="J267" s="42"/>
      <c r="K267" s="42"/>
      <c r="Q267">
        <f>ROUND(([1]Source!BZ102/100)*ROUND(([1]Source!AF102*[1]Source!AV102)*[1]Source!I102, 2), 2)</f>
        <v>4257.04</v>
      </c>
      <c r="R267">
        <f>[1]Source!X102</f>
        <v>4257.04</v>
      </c>
      <c r="S267">
        <f>ROUND(([1]Source!CA102/100)*ROUND(([1]Source!AF102*[1]Source!AV102)*[1]Source!I102, 2), 2)</f>
        <v>608.15</v>
      </c>
      <c r="T267">
        <f>[1]Source!Y102</f>
        <v>608.15</v>
      </c>
      <c r="U267">
        <f>ROUND((175/100)*ROUND(([1]Source!AE102*[1]Source!AV102)*[1]Source!I102, 2), 2)</f>
        <v>0</v>
      </c>
      <c r="V267">
        <f>ROUND((108/100)*ROUND([1]Source!CS102*[1]Source!I102, 2), 2)</f>
        <v>0</v>
      </c>
    </row>
    <row r="268" spans="1:22" ht="14.5" x14ac:dyDescent="0.35">
      <c r="A268" s="51"/>
      <c r="B268" s="51"/>
      <c r="C268" s="51" t="s">
        <v>183</v>
      </c>
      <c r="D268" s="50"/>
      <c r="E268" s="48"/>
      <c r="F268" s="42">
        <f>[1]Source!AO102</f>
        <v>506.79</v>
      </c>
      <c r="G268" s="49" t="str">
        <f>[1]Source!DG102</f>
        <v>)*2</v>
      </c>
      <c r="H268" s="48">
        <f>[1]Source!AV102</f>
        <v>1</v>
      </c>
      <c r="I268" s="48">
        <f>IF([1]Source!BA102&lt;&gt; 0, [1]Source!BA102, 1)</f>
        <v>1</v>
      </c>
      <c r="J268" s="42">
        <f>[1]Source!S102</f>
        <v>6081.48</v>
      </c>
      <c r="K268" s="42"/>
    </row>
    <row r="269" spans="1:22" ht="14.5" x14ac:dyDescent="0.35">
      <c r="A269" s="51"/>
      <c r="B269" s="51"/>
      <c r="C269" s="51" t="s">
        <v>180</v>
      </c>
      <c r="D269" s="50"/>
      <c r="E269" s="48"/>
      <c r="F269" s="42">
        <f>[1]Source!AL102</f>
        <v>13.53</v>
      </c>
      <c r="G269" s="49" t="str">
        <f>[1]Source!DD102</f>
        <v>)*2</v>
      </c>
      <c r="H269" s="48">
        <f>[1]Source!AW102</f>
        <v>1</v>
      </c>
      <c r="I269" s="48">
        <f>IF([1]Source!BC102&lt;&gt; 0, [1]Source!BC102, 1)</f>
        <v>1</v>
      </c>
      <c r="J269" s="42">
        <f>[1]Source!P102</f>
        <v>162.36000000000001</v>
      </c>
      <c r="K269" s="42"/>
    </row>
    <row r="270" spans="1:22" ht="14.5" x14ac:dyDescent="0.35">
      <c r="A270" s="51"/>
      <c r="B270" s="51"/>
      <c r="C270" s="51" t="s">
        <v>179</v>
      </c>
      <c r="D270" s="50" t="s">
        <v>176</v>
      </c>
      <c r="E270" s="48">
        <f>[1]Source!AT102</f>
        <v>70</v>
      </c>
      <c r="F270" s="42"/>
      <c r="G270" s="49"/>
      <c r="H270" s="48"/>
      <c r="I270" s="48"/>
      <c r="J270" s="42">
        <f>SUM(R267:R269)</f>
        <v>4257.04</v>
      </c>
      <c r="K270" s="42"/>
    </row>
    <row r="271" spans="1:22" ht="14.5" x14ac:dyDescent="0.35">
      <c r="A271" s="51"/>
      <c r="B271" s="51"/>
      <c r="C271" s="51" t="s">
        <v>178</v>
      </c>
      <c r="D271" s="50" t="s">
        <v>176</v>
      </c>
      <c r="E271" s="48">
        <f>[1]Source!AU102</f>
        <v>10</v>
      </c>
      <c r="F271" s="42"/>
      <c r="G271" s="49"/>
      <c r="H271" s="48"/>
      <c r="I271" s="48"/>
      <c r="J271" s="42">
        <f>SUM(T267:T270)</f>
        <v>608.15</v>
      </c>
      <c r="K271" s="42"/>
    </row>
    <row r="272" spans="1:22" ht="14.5" x14ac:dyDescent="0.35">
      <c r="A272" s="51"/>
      <c r="B272" s="51"/>
      <c r="C272" s="51" t="s">
        <v>175</v>
      </c>
      <c r="D272" s="50" t="s">
        <v>174</v>
      </c>
      <c r="E272" s="48">
        <f>[1]Source!AQ102</f>
        <v>1.5</v>
      </c>
      <c r="F272" s="42"/>
      <c r="G272" s="49" t="str">
        <f>[1]Source!DI102</f>
        <v>)*2</v>
      </c>
      <c r="H272" s="48">
        <f>[1]Source!AV102</f>
        <v>1</v>
      </c>
      <c r="I272" s="48"/>
      <c r="J272" s="42"/>
      <c r="K272" s="42">
        <f>[1]Source!U102</f>
        <v>18</v>
      </c>
    </row>
    <row r="273" spans="1:22" ht="14" x14ac:dyDescent="0.3">
      <c r="A273" s="47"/>
      <c r="B273" s="47"/>
      <c r="C273" s="47"/>
      <c r="D273" s="47"/>
      <c r="E273" s="47"/>
      <c r="F273" s="47"/>
      <c r="G273" s="47"/>
      <c r="H273" s="47"/>
      <c r="I273" s="183">
        <f>J268+J269+J270+J271</f>
        <v>11109.029999999999</v>
      </c>
      <c r="J273" s="183"/>
      <c r="K273" s="46">
        <f>IF([1]Source!I102&lt;&gt;0, ROUND(I273/[1]Source!I102, 2), 0)</f>
        <v>1851.51</v>
      </c>
      <c r="P273" s="45">
        <f>I273</f>
        <v>11109.029999999999</v>
      </c>
    </row>
    <row r="274" spans="1:22" ht="29" x14ac:dyDescent="0.35">
      <c r="C274" s="54" t="str">
        <f>[1]Source!G103</f>
        <v>Ящик с понижающим и разделительным трансформатором: 220/12В, IP54</v>
      </c>
    </row>
    <row r="275" spans="1:22" ht="70" x14ac:dyDescent="0.35">
      <c r="A275" s="51">
        <v>32</v>
      </c>
      <c r="B275" s="51" t="str">
        <f>[1]Source!F104</f>
        <v>1.21-2203-17-1/1</v>
      </c>
      <c r="C275" s="51" t="str">
        <f>[1]Source!G104</f>
        <v>Техническое обслуживание ящика с понижающим трансформатором типа ЯТП прим. (Ящик с понижающим и разделительным трансформатором 220/12В)</v>
      </c>
      <c r="D275" s="50" t="str">
        <f>[1]Source!H104</f>
        <v>шт.</v>
      </c>
      <c r="E275" s="48">
        <f>[1]Source!I104</f>
        <v>1</v>
      </c>
      <c r="F275" s="42"/>
      <c r="G275" s="49"/>
      <c r="H275" s="48"/>
      <c r="I275" s="48"/>
      <c r="J275" s="42"/>
      <c r="K275" s="42"/>
      <c r="Q275">
        <f>ROUND(([1]Source!BZ104/100)*ROUND(([1]Source!AF104*[1]Source!AV104)*[1]Source!I104, 2), 2)</f>
        <v>224.9</v>
      </c>
      <c r="R275">
        <f>[1]Source!X104</f>
        <v>224.9</v>
      </c>
      <c r="S275">
        <f>ROUND(([1]Source!CA104/100)*ROUND(([1]Source!AF104*[1]Source!AV104)*[1]Source!I104, 2), 2)</f>
        <v>32.130000000000003</v>
      </c>
      <c r="T275">
        <f>[1]Source!Y104</f>
        <v>32.130000000000003</v>
      </c>
      <c r="U275">
        <f>ROUND((175/100)*ROUND(([1]Source!AE104*[1]Source!AV104)*[1]Source!I104, 2), 2)</f>
        <v>72.17</v>
      </c>
      <c r="V275">
        <f>ROUND((108/100)*ROUND([1]Source!CS104*[1]Source!I104, 2), 2)</f>
        <v>44.54</v>
      </c>
    </row>
    <row r="276" spans="1:22" ht="14.5" x14ac:dyDescent="0.35">
      <c r="A276" s="51"/>
      <c r="B276" s="51"/>
      <c r="C276" s="51" t="s">
        <v>183</v>
      </c>
      <c r="D276" s="50"/>
      <c r="E276" s="48"/>
      <c r="F276" s="42">
        <f>[1]Source!AO104</f>
        <v>160.63999999999999</v>
      </c>
      <c r="G276" s="49" t="str">
        <f>[1]Source!DG104</f>
        <v>)*2</v>
      </c>
      <c r="H276" s="48">
        <f>[1]Source!AV104</f>
        <v>1</v>
      </c>
      <c r="I276" s="48">
        <f>IF([1]Source!BA104&lt;&gt; 0, [1]Source!BA104, 1)</f>
        <v>1</v>
      </c>
      <c r="J276" s="42">
        <f>[1]Source!S104</f>
        <v>321.27999999999997</v>
      </c>
      <c r="K276" s="42"/>
    </row>
    <row r="277" spans="1:22" ht="14.5" x14ac:dyDescent="0.35">
      <c r="A277" s="51"/>
      <c r="B277" s="51"/>
      <c r="C277" s="51" t="s">
        <v>182</v>
      </c>
      <c r="D277" s="50"/>
      <c r="E277" s="48"/>
      <c r="F277" s="42">
        <f>[1]Source!AM104</f>
        <v>31.59</v>
      </c>
      <c r="G277" s="49" t="str">
        <f>[1]Source!DE104</f>
        <v>)*2</v>
      </c>
      <c r="H277" s="48">
        <f>[1]Source!AV104</f>
        <v>1</v>
      </c>
      <c r="I277" s="48">
        <f>IF([1]Source!BB104&lt;&gt; 0, [1]Source!BB104, 1)</f>
        <v>1</v>
      </c>
      <c r="J277" s="42">
        <f>[1]Source!Q104</f>
        <v>63.18</v>
      </c>
      <c r="K277" s="42"/>
    </row>
    <row r="278" spans="1:22" ht="14.5" x14ac:dyDescent="0.35">
      <c r="A278" s="51"/>
      <c r="B278" s="51"/>
      <c r="C278" s="51" t="s">
        <v>181</v>
      </c>
      <c r="D278" s="50"/>
      <c r="E278" s="48"/>
      <c r="F278" s="42">
        <f>[1]Source!AN104</f>
        <v>20.62</v>
      </c>
      <c r="G278" s="49" t="str">
        <f>[1]Source!DF104</f>
        <v>)*2</v>
      </c>
      <c r="H278" s="48">
        <f>[1]Source!AV104</f>
        <v>1</v>
      </c>
      <c r="I278" s="48">
        <f>IF([1]Source!BS104&lt;&gt; 0, [1]Source!BS104, 1)</f>
        <v>1</v>
      </c>
      <c r="J278" s="52">
        <f>[1]Source!R104</f>
        <v>41.24</v>
      </c>
      <c r="K278" s="42"/>
    </row>
    <row r="279" spans="1:22" ht="14.5" x14ac:dyDescent="0.35">
      <c r="A279" s="51"/>
      <c r="B279" s="51"/>
      <c r="C279" s="51" t="s">
        <v>180</v>
      </c>
      <c r="D279" s="50"/>
      <c r="E279" s="48"/>
      <c r="F279" s="42">
        <f>[1]Source!AL104</f>
        <v>0.12</v>
      </c>
      <c r="G279" s="49" t="str">
        <f>[1]Source!DD104</f>
        <v>)*2</v>
      </c>
      <c r="H279" s="48">
        <f>[1]Source!AW104</f>
        <v>1</v>
      </c>
      <c r="I279" s="48">
        <f>IF([1]Source!BC104&lt;&gt; 0, [1]Source!BC104, 1)</f>
        <v>1</v>
      </c>
      <c r="J279" s="42">
        <f>[1]Source!P104</f>
        <v>0.24</v>
      </c>
      <c r="K279" s="42"/>
    </row>
    <row r="280" spans="1:22" ht="14.5" x14ac:dyDescent="0.35">
      <c r="A280" s="51"/>
      <c r="B280" s="51"/>
      <c r="C280" s="51" t="s">
        <v>179</v>
      </c>
      <c r="D280" s="50" t="s">
        <v>176</v>
      </c>
      <c r="E280" s="48">
        <f>[1]Source!AT104</f>
        <v>70</v>
      </c>
      <c r="F280" s="42"/>
      <c r="G280" s="49"/>
      <c r="H280" s="48"/>
      <c r="I280" s="48"/>
      <c r="J280" s="42">
        <f>SUM(R275:R279)</f>
        <v>224.9</v>
      </c>
      <c r="K280" s="42"/>
    </row>
    <row r="281" spans="1:22" ht="14.5" x14ac:dyDescent="0.35">
      <c r="A281" s="51"/>
      <c r="B281" s="51"/>
      <c r="C281" s="51" t="s">
        <v>178</v>
      </c>
      <c r="D281" s="50" t="s">
        <v>176</v>
      </c>
      <c r="E281" s="48">
        <f>[1]Source!AU104</f>
        <v>10</v>
      </c>
      <c r="F281" s="42"/>
      <c r="G281" s="49"/>
      <c r="H281" s="48"/>
      <c r="I281" s="48"/>
      <c r="J281" s="42">
        <f>SUM(T275:T280)</f>
        <v>32.130000000000003</v>
      </c>
      <c r="K281" s="42"/>
    </row>
    <row r="282" spans="1:22" ht="14.5" x14ac:dyDescent="0.35">
      <c r="A282" s="51"/>
      <c r="B282" s="51"/>
      <c r="C282" s="51" t="s">
        <v>177</v>
      </c>
      <c r="D282" s="50" t="s">
        <v>176</v>
      </c>
      <c r="E282" s="48">
        <f>108</f>
        <v>108</v>
      </c>
      <c r="F282" s="42"/>
      <c r="G282" s="49"/>
      <c r="H282" s="48"/>
      <c r="I282" s="48"/>
      <c r="J282" s="42">
        <f>SUM(V275:V281)</f>
        <v>44.54</v>
      </c>
      <c r="K282" s="42"/>
    </row>
    <row r="283" spans="1:22" ht="14.5" x14ac:dyDescent="0.35">
      <c r="A283" s="51"/>
      <c r="B283" s="51"/>
      <c r="C283" s="51" t="s">
        <v>175</v>
      </c>
      <c r="D283" s="50" t="s">
        <v>174</v>
      </c>
      <c r="E283" s="48">
        <f>[1]Source!AQ104</f>
        <v>0.55000000000000004</v>
      </c>
      <c r="F283" s="42"/>
      <c r="G283" s="49" t="str">
        <f>[1]Source!DI104</f>
        <v>)*2</v>
      </c>
      <c r="H283" s="48">
        <f>[1]Source!AV104</f>
        <v>1</v>
      </c>
      <c r="I283" s="48"/>
      <c r="J283" s="42"/>
      <c r="K283" s="42">
        <f>[1]Source!U104</f>
        <v>1.1000000000000001</v>
      </c>
    </row>
    <row r="284" spans="1:22" ht="14" x14ac:dyDescent="0.3">
      <c r="A284" s="47"/>
      <c r="B284" s="47"/>
      <c r="C284" s="47"/>
      <c r="D284" s="47"/>
      <c r="E284" s="47"/>
      <c r="F284" s="47"/>
      <c r="G284" s="47"/>
      <c r="H284" s="47"/>
      <c r="I284" s="183">
        <f>J276+J277+J279+J280+J281+J282</f>
        <v>686.27</v>
      </c>
      <c r="J284" s="183"/>
      <c r="K284" s="46">
        <f>IF([1]Source!I104&lt;&gt;0, ROUND(I284/[1]Source!I104, 2), 0)</f>
        <v>686.27</v>
      </c>
      <c r="P284" s="45">
        <f>I284</f>
        <v>686.27</v>
      </c>
    </row>
    <row r="285" spans="1:22" ht="56" x14ac:dyDescent="0.35">
      <c r="A285" s="51">
        <v>33</v>
      </c>
      <c r="B285" s="51" t="str">
        <f>[1]Source!F105</f>
        <v>1.20-2103-8-1/1</v>
      </c>
      <c r="C285" s="51" t="str">
        <f>[1]Source!G105</f>
        <v>Техническое обслуживание электроосветительной арматуры с люминесцентными лампами с числом ламп до двух(прим. светодиодные)</v>
      </c>
      <c r="D285" s="50" t="str">
        <f>[1]Source!H105</f>
        <v>10 шт.</v>
      </c>
      <c r="E285" s="48">
        <f>[1]Source!I105</f>
        <v>0.6</v>
      </c>
      <c r="F285" s="42"/>
      <c r="G285" s="49"/>
      <c r="H285" s="48"/>
      <c r="I285" s="48"/>
      <c r="J285" s="42"/>
      <c r="K285" s="42"/>
      <c r="Q285">
        <f>ROUND(([1]Source!BZ105/100)*ROUND(([1]Source!AF105*[1]Source!AV105)*[1]Source!I105, 2), 2)</f>
        <v>1323.63</v>
      </c>
      <c r="R285">
        <f>[1]Source!X105</f>
        <v>1323.63</v>
      </c>
      <c r="S285">
        <f>ROUND(([1]Source!CA105/100)*ROUND(([1]Source!AF105*[1]Source!AV105)*[1]Source!I105, 2), 2)</f>
        <v>189.09</v>
      </c>
      <c r="T285">
        <f>[1]Source!Y105</f>
        <v>189.09</v>
      </c>
      <c r="U285">
        <f>ROUND((175/100)*ROUND(([1]Source!AE105*[1]Source!AV105)*[1]Source!I105, 2), 2)</f>
        <v>0</v>
      </c>
      <c r="V285">
        <f>ROUND((108/100)*ROUND([1]Source!CS105*[1]Source!I105, 2), 2)</f>
        <v>0</v>
      </c>
    </row>
    <row r="286" spans="1:22" x14ac:dyDescent="0.25">
      <c r="C286" s="53" t="str">
        <f>"Объем: "&amp;[1]Source!I105&amp;"=6/"&amp;"10"</f>
        <v>Объем: 0,6=6/10</v>
      </c>
    </row>
    <row r="287" spans="1:22" ht="14.5" x14ac:dyDescent="0.35">
      <c r="A287" s="51"/>
      <c r="B287" s="51"/>
      <c r="C287" s="51" t="s">
        <v>183</v>
      </c>
      <c r="D287" s="50"/>
      <c r="E287" s="48"/>
      <c r="F287" s="42">
        <f>[1]Source!AO105</f>
        <v>1575.75</v>
      </c>
      <c r="G287" s="49" t="str">
        <f>[1]Source!DG105</f>
        <v>)*2</v>
      </c>
      <c r="H287" s="48">
        <f>[1]Source!AV105</f>
        <v>1</v>
      </c>
      <c r="I287" s="48">
        <f>IF([1]Source!BA105&lt;&gt; 0, [1]Source!BA105, 1)</f>
        <v>1</v>
      </c>
      <c r="J287" s="42">
        <f>[1]Source!S105</f>
        <v>1890.9</v>
      </c>
      <c r="K287" s="42"/>
    </row>
    <row r="288" spans="1:22" ht="14.5" x14ac:dyDescent="0.35">
      <c r="A288" s="51"/>
      <c r="B288" s="51"/>
      <c r="C288" s="51" t="s">
        <v>180</v>
      </c>
      <c r="D288" s="50"/>
      <c r="E288" s="48"/>
      <c r="F288" s="42">
        <f>[1]Source!AL105</f>
        <v>89.55</v>
      </c>
      <c r="G288" s="49" t="str">
        <f>[1]Source!DD105</f>
        <v>)*2</v>
      </c>
      <c r="H288" s="48">
        <f>[1]Source!AW105</f>
        <v>1</v>
      </c>
      <c r="I288" s="48">
        <f>IF([1]Source!BC105&lt;&gt; 0, [1]Source!BC105, 1)</f>
        <v>1</v>
      </c>
      <c r="J288" s="42">
        <f>[1]Source!P105</f>
        <v>107.46</v>
      </c>
      <c r="K288" s="42"/>
    </row>
    <row r="289" spans="1:22" ht="14.5" x14ac:dyDescent="0.35">
      <c r="A289" s="51"/>
      <c r="B289" s="51"/>
      <c r="C289" s="51" t="s">
        <v>179</v>
      </c>
      <c r="D289" s="50" t="s">
        <v>176</v>
      </c>
      <c r="E289" s="48">
        <f>[1]Source!AT105</f>
        <v>70</v>
      </c>
      <c r="F289" s="42"/>
      <c r="G289" s="49"/>
      <c r="H289" s="48"/>
      <c r="I289" s="48"/>
      <c r="J289" s="42">
        <f>SUM(R285:R288)</f>
        <v>1323.63</v>
      </c>
      <c r="K289" s="42"/>
    </row>
    <row r="290" spans="1:22" ht="14.5" x14ac:dyDescent="0.35">
      <c r="A290" s="51"/>
      <c r="B290" s="51"/>
      <c r="C290" s="51" t="s">
        <v>178</v>
      </c>
      <c r="D290" s="50" t="s">
        <v>176</v>
      </c>
      <c r="E290" s="48">
        <f>[1]Source!AU105</f>
        <v>10</v>
      </c>
      <c r="F290" s="42"/>
      <c r="G290" s="49"/>
      <c r="H290" s="48"/>
      <c r="I290" s="48"/>
      <c r="J290" s="42">
        <f>SUM(T285:T289)</f>
        <v>189.09</v>
      </c>
      <c r="K290" s="42"/>
    </row>
    <row r="291" spans="1:22" ht="14.5" x14ac:dyDescent="0.35">
      <c r="A291" s="51"/>
      <c r="B291" s="51"/>
      <c r="C291" s="51" t="s">
        <v>175</v>
      </c>
      <c r="D291" s="50" t="s">
        <v>174</v>
      </c>
      <c r="E291" s="48">
        <f>[1]Source!AQ105</f>
        <v>6</v>
      </c>
      <c r="F291" s="42"/>
      <c r="G291" s="49" t="str">
        <f>[1]Source!DI105</f>
        <v>)*2</v>
      </c>
      <c r="H291" s="48">
        <f>[1]Source!AV105</f>
        <v>1</v>
      </c>
      <c r="I291" s="48"/>
      <c r="J291" s="42"/>
      <c r="K291" s="42">
        <f>[1]Source!U105</f>
        <v>7.1999999999999993</v>
      </c>
    </row>
    <row r="292" spans="1:22" ht="14" x14ac:dyDescent="0.3">
      <c r="A292" s="47"/>
      <c r="B292" s="47"/>
      <c r="C292" s="47"/>
      <c r="D292" s="47"/>
      <c r="E292" s="47"/>
      <c r="F292" s="47"/>
      <c r="G292" s="47"/>
      <c r="H292" s="47"/>
      <c r="I292" s="183">
        <f>J287+J288+J289+J290</f>
        <v>3511.0800000000004</v>
      </c>
      <c r="J292" s="183"/>
      <c r="K292" s="46">
        <f>IF([1]Source!I105&lt;&gt;0, ROUND(I292/[1]Source!I105, 2), 0)</f>
        <v>5851.8</v>
      </c>
      <c r="P292" s="45">
        <f>I292</f>
        <v>3511.0800000000004</v>
      </c>
    </row>
    <row r="293" spans="1:22" ht="29" x14ac:dyDescent="0.35">
      <c r="C293" s="54" t="str">
        <f>[1]Source!G106</f>
        <v>Шкаф напольный 380/220В индивидуального исполнения</v>
      </c>
    </row>
    <row r="294" spans="1:22" ht="84" x14ac:dyDescent="0.35">
      <c r="A294" s="51">
        <v>34</v>
      </c>
      <c r="B294" s="51" t="str">
        <f>[1]Source!F107</f>
        <v>1.21-2303-3-1/1</v>
      </c>
      <c r="C294" s="51" t="str">
        <f>[1]Source!G107</f>
        <v>Техническое обслуживание выключателей автоматических трехполюсных установочных, номинальный ток до 200 А,  (Автомат трёхполюсный с электронным расцепителем 380В,50Гц на 160А)</v>
      </c>
      <c r="D294" s="50" t="str">
        <f>[1]Source!H107</f>
        <v>шт.</v>
      </c>
      <c r="E294" s="48">
        <f>[1]Source!I107</f>
        <v>6</v>
      </c>
      <c r="F294" s="42"/>
      <c r="G294" s="49"/>
      <c r="H294" s="48"/>
      <c r="I294" s="48"/>
      <c r="J294" s="42"/>
      <c r="K294" s="42"/>
      <c r="Q294">
        <f>ROUND(([1]Source!BZ107/100)*ROUND(([1]Source!AF107*[1]Source!AV107)*[1]Source!I107, 2), 2)</f>
        <v>4257.04</v>
      </c>
      <c r="R294">
        <f>[1]Source!X107</f>
        <v>4257.04</v>
      </c>
      <c r="S294">
        <f>ROUND(([1]Source!CA107/100)*ROUND(([1]Source!AF107*[1]Source!AV107)*[1]Source!I107, 2), 2)</f>
        <v>608.15</v>
      </c>
      <c r="T294">
        <f>[1]Source!Y107</f>
        <v>608.15</v>
      </c>
      <c r="U294">
        <f>ROUND((175/100)*ROUND(([1]Source!AE107*[1]Source!AV107)*[1]Source!I107, 2), 2)</f>
        <v>0</v>
      </c>
      <c r="V294">
        <f>ROUND((108/100)*ROUND([1]Source!CS107*[1]Source!I107, 2), 2)</f>
        <v>0</v>
      </c>
    </row>
    <row r="295" spans="1:22" ht="14.5" x14ac:dyDescent="0.35">
      <c r="A295" s="51"/>
      <c r="B295" s="51"/>
      <c r="C295" s="51" t="s">
        <v>183</v>
      </c>
      <c r="D295" s="50"/>
      <c r="E295" s="48"/>
      <c r="F295" s="42">
        <f>[1]Source!AO107</f>
        <v>506.79</v>
      </c>
      <c r="G295" s="49" t="str">
        <f>[1]Source!DG107</f>
        <v>)*2</v>
      </c>
      <c r="H295" s="48">
        <f>[1]Source!AV107</f>
        <v>1</v>
      </c>
      <c r="I295" s="48">
        <f>IF([1]Source!BA107&lt;&gt; 0, [1]Source!BA107, 1)</f>
        <v>1</v>
      </c>
      <c r="J295" s="42">
        <f>[1]Source!S107</f>
        <v>6081.48</v>
      </c>
      <c r="K295" s="42"/>
    </row>
    <row r="296" spans="1:22" ht="14.5" x14ac:dyDescent="0.35">
      <c r="A296" s="51"/>
      <c r="B296" s="51"/>
      <c r="C296" s="51" t="s">
        <v>180</v>
      </c>
      <c r="D296" s="50"/>
      <c r="E296" s="48"/>
      <c r="F296" s="42">
        <f>[1]Source!AL107</f>
        <v>13.53</v>
      </c>
      <c r="G296" s="49" t="str">
        <f>[1]Source!DD107</f>
        <v>)*2</v>
      </c>
      <c r="H296" s="48">
        <f>[1]Source!AW107</f>
        <v>1</v>
      </c>
      <c r="I296" s="48">
        <f>IF([1]Source!BC107&lt;&gt; 0, [1]Source!BC107, 1)</f>
        <v>1</v>
      </c>
      <c r="J296" s="42">
        <f>[1]Source!P107</f>
        <v>162.36000000000001</v>
      </c>
      <c r="K296" s="42"/>
    </row>
    <row r="297" spans="1:22" ht="14.5" x14ac:dyDescent="0.35">
      <c r="A297" s="51"/>
      <c r="B297" s="51"/>
      <c r="C297" s="51" t="s">
        <v>179</v>
      </c>
      <c r="D297" s="50" t="s">
        <v>176</v>
      </c>
      <c r="E297" s="48">
        <f>[1]Source!AT107</f>
        <v>70</v>
      </c>
      <c r="F297" s="42"/>
      <c r="G297" s="49"/>
      <c r="H297" s="48"/>
      <c r="I297" s="48"/>
      <c r="J297" s="42">
        <f>SUM(R294:R296)</f>
        <v>4257.04</v>
      </c>
      <c r="K297" s="42"/>
    </row>
    <row r="298" spans="1:22" ht="14.5" x14ac:dyDescent="0.35">
      <c r="A298" s="51"/>
      <c r="B298" s="51"/>
      <c r="C298" s="51" t="s">
        <v>178</v>
      </c>
      <c r="D298" s="50" t="s">
        <v>176</v>
      </c>
      <c r="E298" s="48">
        <f>[1]Source!AU107</f>
        <v>10</v>
      </c>
      <c r="F298" s="42"/>
      <c r="G298" s="49"/>
      <c r="H298" s="48"/>
      <c r="I298" s="48"/>
      <c r="J298" s="42">
        <f>SUM(T294:T297)</f>
        <v>608.15</v>
      </c>
      <c r="K298" s="42"/>
    </row>
    <row r="299" spans="1:22" ht="14.5" x14ac:dyDescent="0.35">
      <c r="A299" s="51"/>
      <c r="B299" s="51"/>
      <c r="C299" s="51" t="s">
        <v>175</v>
      </c>
      <c r="D299" s="50" t="s">
        <v>174</v>
      </c>
      <c r="E299" s="48">
        <f>[1]Source!AQ107</f>
        <v>1.5</v>
      </c>
      <c r="F299" s="42"/>
      <c r="G299" s="49" t="str">
        <f>[1]Source!DI107</f>
        <v>)*2</v>
      </c>
      <c r="H299" s="48">
        <f>[1]Source!AV107</f>
        <v>1</v>
      </c>
      <c r="I299" s="48"/>
      <c r="J299" s="42"/>
      <c r="K299" s="42">
        <f>[1]Source!U107</f>
        <v>18</v>
      </c>
    </row>
    <row r="300" spans="1:22" ht="14" x14ac:dyDescent="0.3">
      <c r="A300" s="47"/>
      <c r="B300" s="47"/>
      <c r="C300" s="47"/>
      <c r="D300" s="47"/>
      <c r="E300" s="47"/>
      <c r="F300" s="47"/>
      <c r="G300" s="47"/>
      <c r="H300" s="47"/>
      <c r="I300" s="183">
        <f>J295+J296+J297+J298</f>
        <v>11109.029999999999</v>
      </c>
      <c r="J300" s="183"/>
      <c r="K300" s="46">
        <f>IF([1]Source!I107&lt;&gt;0, ROUND(I300/[1]Source!I107, 2), 0)</f>
        <v>1851.51</v>
      </c>
      <c r="P300" s="45">
        <f>I300</f>
        <v>11109.029999999999</v>
      </c>
    </row>
    <row r="302" spans="1:22" ht="14" x14ac:dyDescent="0.3">
      <c r="A302" s="189" t="str">
        <f>CONCATENATE("Итого по подразделу: ",IF([1]Source!G109&lt;&gt;"Новый подраздел", [1]Source!G109, ""))</f>
        <v>Итого по подразделу: Силовое оборудование ЦТП.</v>
      </c>
      <c r="B302" s="189"/>
      <c r="C302" s="189"/>
      <c r="D302" s="189"/>
      <c r="E302" s="189"/>
      <c r="F302" s="189"/>
      <c r="G302" s="189"/>
      <c r="H302" s="189"/>
      <c r="I302" s="184">
        <f>SUM(P73:P301)</f>
        <v>142952.88999999998</v>
      </c>
      <c r="J302" s="185"/>
      <c r="K302" s="38"/>
    </row>
    <row r="305" spans="1:22" ht="14" x14ac:dyDescent="0.3">
      <c r="A305" s="189" t="str">
        <f>CONCATENATE("Итого по разделу: ",IF([1]Source!G139&lt;&gt;"Новый раздел", [1]Source!G139, ""))</f>
        <v>Итого по разделу: ЦТП строение №318</v>
      </c>
      <c r="B305" s="189"/>
      <c r="C305" s="189"/>
      <c r="D305" s="189"/>
      <c r="E305" s="189"/>
      <c r="F305" s="189"/>
      <c r="G305" s="189"/>
      <c r="H305" s="189"/>
      <c r="I305" s="184">
        <f>SUM(P35:P304)</f>
        <v>1140952.8000000003</v>
      </c>
      <c r="J305" s="185"/>
      <c r="K305" s="38"/>
    </row>
    <row r="308" spans="1:22" ht="16.5" x14ac:dyDescent="0.35">
      <c r="A308" s="190" t="str">
        <f>CONCATENATE("Раздел: ",IF([1]Source!G169&lt;&gt;"Новый раздел", [1]Source!G169, ""))</f>
        <v>Раздел: Строение №320</v>
      </c>
      <c r="B308" s="190"/>
      <c r="C308" s="190"/>
      <c r="D308" s="190"/>
      <c r="E308" s="190"/>
      <c r="F308" s="190"/>
      <c r="G308" s="190"/>
      <c r="H308" s="190"/>
      <c r="I308" s="190"/>
      <c r="J308" s="190"/>
      <c r="K308" s="190"/>
    </row>
    <row r="310" spans="1:22" ht="16.5" x14ac:dyDescent="0.35">
      <c r="A310" s="190" t="str">
        <f>CONCATENATE("Подраздел: ",IF([1]Source!G173&lt;&gt;"Новый подраздел", [1]Source!G173, ""))</f>
        <v>Подраздел: Техническое  обслуживание годовое</v>
      </c>
      <c r="B310" s="190"/>
      <c r="C310" s="190"/>
      <c r="D310" s="190"/>
      <c r="E310" s="190"/>
      <c r="F310" s="190"/>
      <c r="G310" s="190"/>
      <c r="H310" s="190"/>
      <c r="I310" s="190"/>
      <c r="J310" s="190"/>
      <c r="K310" s="190"/>
    </row>
    <row r="311" spans="1:22" ht="84" x14ac:dyDescent="0.35">
      <c r="A311" s="51">
        <v>35</v>
      </c>
      <c r="B311" s="51" t="str">
        <f>[1]Source!F177</f>
        <v>1.17-2103-3-3/1</v>
      </c>
      <c r="C311" s="51" t="str">
        <f>[1]Source!G177</f>
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0,2 до 0,3 Гкал/час</v>
      </c>
      <c r="D311" s="50" t="str">
        <f>[1]Source!H177</f>
        <v>система</v>
      </c>
      <c r="E311" s="48">
        <f>[1]Source!I177</f>
        <v>1</v>
      </c>
      <c r="F311" s="42"/>
      <c r="G311" s="49"/>
      <c r="H311" s="48"/>
      <c r="I311" s="48"/>
      <c r="J311" s="42"/>
      <c r="K311" s="42"/>
      <c r="Q311">
        <f>ROUND(([1]Source!BZ177/100)*ROUND(([1]Source!AF177*[1]Source!AV177)*[1]Source!I177, 2), 2)</f>
        <v>223403.12</v>
      </c>
      <c r="R311">
        <f>[1]Source!X177</f>
        <v>223403.12</v>
      </c>
      <c r="S311">
        <f>ROUND(([1]Source!CA177/100)*ROUND(([1]Source!AF177*[1]Source!AV177)*[1]Source!I177, 2), 2)</f>
        <v>31914.73</v>
      </c>
      <c r="T311">
        <f>[1]Source!Y177</f>
        <v>31914.73</v>
      </c>
      <c r="U311">
        <f>ROUND((175/100)*ROUND(([1]Source!AE177*[1]Source!AV177)*[1]Source!I177, 2), 2)</f>
        <v>0</v>
      </c>
      <c r="V311">
        <f>ROUND((108/100)*ROUND([1]Source!CS177*[1]Source!I177, 2), 2)</f>
        <v>0</v>
      </c>
    </row>
    <row r="312" spans="1:22" ht="14.5" x14ac:dyDescent="0.35">
      <c r="A312" s="51"/>
      <c r="B312" s="51"/>
      <c r="C312" s="51" t="s">
        <v>183</v>
      </c>
      <c r="D312" s="50"/>
      <c r="E312" s="48"/>
      <c r="F312" s="42">
        <f>[1]Source!AO177</f>
        <v>319147.31</v>
      </c>
      <c r="G312" s="49" t="str">
        <f>[1]Source!DG177</f>
        <v/>
      </c>
      <c r="H312" s="48">
        <f>[1]Source!AV177</f>
        <v>1</v>
      </c>
      <c r="I312" s="48">
        <f>IF([1]Source!BA177&lt;&gt; 0, [1]Source!BA177, 1)</f>
        <v>1</v>
      </c>
      <c r="J312" s="42">
        <f>[1]Source!S177</f>
        <v>319147.31</v>
      </c>
      <c r="K312" s="42"/>
    </row>
    <row r="313" spans="1:22" ht="14.5" x14ac:dyDescent="0.35">
      <c r="A313" s="51"/>
      <c r="B313" s="51"/>
      <c r="C313" s="51" t="s">
        <v>180</v>
      </c>
      <c r="D313" s="50"/>
      <c r="E313" s="48"/>
      <c r="F313" s="42">
        <f>[1]Source!AL177</f>
        <v>25843.93</v>
      </c>
      <c r="G313" s="49" t="str">
        <f>[1]Source!DD177</f>
        <v/>
      </c>
      <c r="H313" s="48">
        <f>[1]Source!AW177</f>
        <v>1</v>
      </c>
      <c r="I313" s="48">
        <f>IF([1]Source!BC177&lt;&gt; 0, [1]Source!BC177, 1)</f>
        <v>1</v>
      </c>
      <c r="J313" s="42">
        <f>[1]Source!P177</f>
        <v>25843.93</v>
      </c>
      <c r="K313" s="42"/>
    </row>
    <row r="314" spans="1:22" ht="14.5" x14ac:dyDescent="0.35">
      <c r="A314" s="51"/>
      <c r="B314" s="51"/>
      <c r="C314" s="51" t="s">
        <v>179</v>
      </c>
      <c r="D314" s="50" t="s">
        <v>176</v>
      </c>
      <c r="E314" s="48">
        <f>[1]Source!AT177</f>
        <v>70</v>
      </c>
      <c r="F314" s="42"/>
      <c r="G314" s="49"/>
      <c r="H314" s="48"/>
      <c r="I314" s="48"/>
      <c r="J314" s="42">
        <f>SUM(R311:R313)</f>
        <v>223403.12</v>
      </c>
      <c r="K314" s="42"/>
    </row>
    <row r="315" spans="1:22" ht="14.5" x14ac:dyDescent="0.35">
      <c r="A315" s="51"/>
      <c r="B315" s="51"/>
      <c r="C315" s="51" t="s">
        <v>178</v>
      </c>
      <c r="D315" s="50" t="s">
        <v>176</v>
      </c>
      <c r="E315" s="48">
        <f>[1]Source!AU177</f>
        <v>10</v>
      </c>
      <c r="F315" s="42"/>
      <c r="G315" s="49"/>
      <c r="H315" s="48"/>
      <c r="I315" s="48"/>
      <c r="J315" s="42">
        <f>SUM(T311:T314)</f>
        <v>31914.73</v>
      </c>
      <c r="K315" s="42"/>
    </row>
    <row r="316" spans="1:22" ht="14.5" x14ac:dyDescent="0.35">
      <c r="A316" s="51"/>
      <c r="B316" s="51"/>
      <c r="C316" s="51" t="s">
        <v>175</v>
      </c>
      <c r="D316" s="50" t="s">
        <v>174</v>
      </c>
      <c r="E316" s="48">
        <f>[1]Source!AQ177</f>
        <v>879</v>
      </c>
      <c r="F316" s="42"/>
      <c r="G316" s="49" t="str">
        <f>[1]Source!DI177</f>
        <v/>
      </c>
      <c r="H316" s="48">
        <f>[1]Source!AV177</f>
        <v>1</v>
      </c>
      <c r="I316" s="48"/>
      <c r="J316" s="42"/>
      <c r="K316" s="42">
        <f>[1]Source!U177</f>
        <v>879</v>
      </c>
    </row>
    <row r="317" spans="1:22" ht="14" x14ac:dyDescent="0.3">
      <c r="A317" s="47"/>
      <c r="B317" s="47"/>
      <c r="C317" s="47"/>
      <c r="D317" s="47"/>
      <c r="E317" s="47"/>
      <c r="F317" s="47"/>
      <c r="G317" s="47"/>
      <c r="H317" s="47"/>
      <c r="I317" s="183">
        <f>J312+J313+J314+J315</f>
        <v>600309.09</v>
      </c>
      <c r="J317" s="183"/>
      <c r="K317" s="46">
        <f>IF([1]Source!I177&lt;&gt;0, ROUND(I317/[1]Source!I177, 2), 0)</f>
        <v>600309.09</v>
      </c>
      <c r="P317" s="45">
        <f>I317</f>
        <v>600309.09</v>
      </c>
    </row>
    <row r="318" spans="1:22" ht="42" x14ac:dyDescent="0.35">
      <c r="A318" s="51">
        <v>36</v>
      </c>
      <c r="B318" s="51" t="str">
        <f>[1]Source!F178</f>
        <v>1.16-2303-1-2/1</v>
      </c>
      <c r="C318" s="51" t="str">
        <f>[1]Source!G178</f>
        <v>Техническое обслуживание в течение года насосов Гном-10 ( дренажные насосы)</v>
      </c>
      <c r="D318" s="50" t="str">
        <f>[1]Source!H178</f>
        <v>насос</v>
      </c>
      <c r="E318" s="48">
        <f>[1]Source!I178</f>
        <v>1</v>
      </c>
      <c r="F318" s="42"/>
      <c r="G318" s="49"/>
      <c r="H318" s="48"/>
      <c r="I318" s="48"/>
      <c r="J318" s="42"/>
      <c r="K318" s="42"/>
      <c r="Q318">
        <f>ROUND(([1]Source!BZ178/100)*ROUND(([1]Source!AF178*[1]Source!AV178)*[1]Source!I178, 2), 2)</f>
        <v>11691.12</v>
      </c>
      <c r="R318">
        <f>[1]Source!X178</f>
        <v>11691.12</v>
      </c>
      <c r="S318">
        <f>ROUND(([1]Source!CA178/100)*ROUND(([1]Source!AF178*[1]Source!AV178)*[1]Source!I178, 2), 2)</f>
        <v>1670.16</v>
      </c>
      <c r="T318">
        <f>[1]Source!Y178</f>
        <v>1670.16</v>
      </c>
      <c r="U318">
        <f>ROUND((175/100)*ROUND(([1]Source!AE178*[1]Source!AV178)*[1]Source!I178, 2), 2)</f>
        <v>0</v>
      </c>
      <c r="V318">
        <f>ROUND((108/100)*ROUND([1]Source!CS178*[1]Source!I178, 2), 2)</f>
        <v>0</v>
      </c>
    </row>
    <row r="319" spans="1:22" ht="14.5" x14ac:dyDescent="0.35">
      <c r="A319" s="51"/>
      <c r="B319" s="51"/>
      <c r="C319" s="51" t="s">
        <v>183</v>
      </c>
      <c r="D319" s="50"/>
      <c r="E319" s="48"/>
      <c r="F319" s="42">
        <f>[1]Source!AO178</f>
        <v>16701.599999999999</v>
      </c>
      <c r="G319" s="49" t="str">
        <f>[1]Source!DG178</f>
        <v/>
      </c>
      <c r="H319" s="48">
        <f>[1]Source!AV178</f>
        <v>1</v>
      </c>
      <c r="I319" s="48">
        <f>IF([1]Source!BA178&lt;&gt; 0, [1]Source!BA178, 1)</f>
        <v>1</v>
      </c>
      <c r="J319" s="42">
        <f>[1]Source!S178</f>
        <v>16701.599999999999</v>
      </c>
      <c r="K319" s="42"/>
    </row>
    <row r="320" spans="1:22" ht="14.5" x14ac:dyDescent="0.35">
      <c r="A320" s="51"/>
      <c r="B320" s="51"/>
      <c r="C320" s="51" t="s">
        <v>180</v>
      </c>
      <c r="D320" s="50"/>
      <c r="E320" s="48"/>
      <c r="F320" s="42">
        <f>[1]Source!AL178</f>
        <v>1076.0999999999999</v>
      </c>
      <c r="G320" s="49" t="str">
        <f>[1]Source!DD178</f>
        <v/>
      </c>
      <c r="H320" s="48">
        <f>[1]Source!AW178</f>
        <v>1</v>
      </c>
      <c r="I320" s="48">
        <f>IF([1]Source!BC178&lt;&gt; 0, [1]Source!BC178, 1)</f>
        <v>1</v>
      </c>
      <c r="J320" s="42">
        <f>[1]Source!P178</f>
        <v>1076.0999999999999</v>
      </c>
      <c r="K320" s="42"/>
    </row>
    <row r="321" spans="1:22" ht="14.5" x14ac:dyDescent="0.35">
      <c r="A321" s="51"/>
      <c r="B321" s="51"/>
      <c r="C321" s="51" t="s">
        <v>179</v>
      </c>
      <c r="D321" s="50" t="s">
        <v>176</v>
      </c>
      <c r="E321" s="48">
        <f>[1]Source!AT178</f>
        <v>70</v>
      </c>
      <c r="F321" s="42"/>
      <c r="G321" s="49"/>
      <c r="H321" s="48"/>
      <c r="I321" s="48"/>
      <c r="J321" s="42">
        <f>SUM(R318:R320)</f>
        <v>11691.12</v>
      </c>
      <c r="K321" s="42"/>
    </row>
    <row r="322" spans="1:22" ht="14.5" x14ac:dyDescent="0.35">
      <c r="A322" s="51"/>
      <c r="B322" s="51"/>
      <c r="C322" s="51" t="s">
        <v>178</v>
      </c>
      <c r="D322" s="50" t="s">
        <v>176</v>
      </c>
      <c r="E322" s="48">
        <f>[1]Source!AU178</f>
        <v>10</v>
      </c>
      <c r="F322" s="42"/>
      <c r="G322" s="49"/>
      <c r="H322" s="48"/>
      <c r="I322" s="48"/>
      <c r="J322" s="42">
        <f>SUM(T318:T321)</f>
        <v>1670.16</v>
      </c>
      <c r="K322" s="42"/>
    </row>
    <row r="323" spans="1:22" ht="14.5" x14ac:dyDescent="0.35">
      <c r="A323" s="51"/>
      <c r="B323" s="51"/>
      <c r="C323" s="51" t="s">
        <v>175</v>
      </c>
      <c r="D323" s="50" t="s">
        <v>174</v>
      </c>
      <c r="E323" s="48">
        <f>[1]Source!AQ178</f>
        <v>48</v>
      </c>
      <c r="F323" s="42"/>
      <c r="G323" s="49" t="str">
        <f>[1]Source!DI178</f>
        <v/>
      </c>
      <c r="H323" s="48">
        <f>[1]Source!AV178</f>
        <v>1</v>
      </c>
      <c r="I323" s="48"/>
      <c r="J323" s="42"/>
      <c r="K323" s="42">
        <f>[1]Source!U178</f>
        <v>48</v>
      </c>
    </row>
    <row r="324" spans="1:22" ht="14" x14ac:dyDescent="0.3">
      <c r="A324" s="47"/>
      <c r="B324" s="47"/>
      <c r="C324" s="47"/>
      <c r="D324" s="47"/>
      <c r="E324" s="47"/>
      <c r="F324" s="47"/>
      <c r="G324" s="47"/>
      <c r="H324" s="47"/>
      <c r="I324" s="183">
        <f>J319+J320+J321+J322</f>
        <v>31138.98</v>
      </c>
      <c r="J324" s="183"/>
      <c r="K324" s="46">
        <f>IF([1]Source!I178&lt;&gt;0, ROUND(I324/[1]Source!I178, 2), 0)</f>
        <v>31138.98</v>
      </c>
      <c r="P324" s="45">
        <f>I324</f>
        <v>31138.98</v>
      </c>
    </row>
    <row r="325" spans="1:22" ht="42" x14ac:dyDescent="0.35">
      <c r="A325" s="51">
        <v>37</v>
      </c>
      <c r="B325" s="51" t="str">
        <f>[1]Source!F179</f>
        <v>1.17-3401-1-1/1</v>
      </c>
      <c r="C325" s="51" t="str">
        <f>[1]Source!G179</f>
        <v>Подготовительные работы по ремонту и госповерке приборов УУТЭ (узла учета тепловой энергии)</v>
      </c>
      <c r="D325" s="50" t="str">
        <f>[1]Source!H179</f>
        <v>узел</v>
      </c>
      <c r="E325" s="48">
        <f>[1]Source!I179</f>
        <v>1</v>
      </c>
      <c r="F325" s="42"/>
      <c r="G325" s="49"/>
      <c r="H325" s="48"/>
      <c r="I325" s="48"/>
      <c r="J325" s="42"/>
      <c r="K325" s="42"/>
      <c r="Q325">
        <f>ROUND(([1]Source!BZ179/100)*ROUND(([1]Source!AF179*[1]Source!AV179)*[1]Source!I179, 2), 2)</f>
        <v>4077.05</v>
      </c>
      <c r="R325">
        <f>[1]Source!X179</f>
        <v>4077.05</v>
      </c>
      <c r="S325">
        <f>ROUND(([1]Source!CA179/100)*ROUND(([1]Source!AF179*[1]Source!AV179)*[1]Source!I179, 2), 2)</f>
        <v>582.44000000000005</v>
      </c>
      <c r="T325">
        <f>[1]Source!Y179</f>
        <v>582.44000000000005</v>
      </c>
      <c r="U325">
        <f>ROUND((175/100)*ROUND(([1]Source!AE179*[1]Source!AV179)*[1]Source!I179, 2), 2)</f>
        <v>0.23</v>
      </c>
      <c r="V325">
        <f>ROUND((108/100)*ROUND([1]Source!CS179*[1]Source!I179, 2), 2)</f>
        <v>0.14000000000000001</v>
      </c>
    </row>
    <row r="326" spans="1:22" ht="14.5" x14ac:dyDescent="0.35">
      <c r="A326" s="51"/>
      <c r="B326" s="51"/>
      <c r="C326" s="51" t="s">
        <v>183</v>
      </c>
      <c r="D326" s="50"/>
      <c r="E326" s="48"/>
      <c r="F326" s="42">
        <f>[1]Source!AO179</f>
        <v>5824.35</v>
      </c>
      <c r="G326" s="49" t="str">
        <f>[1]Source!DG179</f>
        <v/>
      </c>
      <c r="H326" s="48">
        <f>[1]Source!AV179</f>
        <v>1</v>
      </c>
      <c r="I326" s="48">
        <f>IF([1]Source!BA179&lt;&gt; 0, [1]Source!BA179, 1)</f>
        <v>1</v>
      </c>
      <c r="J326" s="42">
        <f>[1]Source!S179</f>
        <v>5824.35</v>
      </c>
      <c r="K326" s="42"/>
    </row>
    <row r="327" spans="1:22" ht="14.5" x14ac:dyDescent="0.35">
      <c r="A327" s="51"/>
      <c r="B327" s="51"/>
      <c r="C327" s="51" t="s">
        <v>182</v>
      </c>
      <c r="D327" s="50"/>
      <c r="E327" s="48"/>
      <c r="F327" s="42">
        <f>[1]Source!AM179</f>
        <v>15.22</v>
      </c>
      <c r="G327" s="49" t="str">
        <f>[1]Source!DE179</f>
        <v/>
      </c>
      <c r="H327" s="48">
        <f>[1]Source!AV179</f>
        <v>1</v>
      </c>
      <c r="I327" s="48">
        <f>IF([1]Source!BB179&lt;&gt; 0, [1]Source!BB179, 1)</f>
        <v>1</v>
      </c>
      <c r="J327" s="42">
        <f>[1]Source!Q179</f>
        <v>15.22</v>
      </c>
      <c r="K327" s="42"/>
    </row>
    <row r="328" spans="1:22" ht="14.5" x14ac:dyDescent="0.35">
      <c r="A328" s="51"/>
      <c r="B328" s="51"/>
      <c r="C328" s="51" t="s">
        <v>181</v>
      </c>
      <c r="D328" s="50"/>
      <c r="E328" s="48"/>
      <c r="F328" s="42">
        <f>[1]Source!AN179</f>
        <v>0.13</v>
      </c>
      <c r="G328" s="49" t="str">
        <f>[1]Source!DF179</f>
        <v/>
      </c>
      <c r="H328" s="48">
        <f>[1]Source!AV179</f>
        <v>1</v>
      </c>
      <c r="I328" s="48">
        <f>IF([1]Source!BS179&lt;&gt; 0, [1]Source!BS179, 1)</f>
        <v>1</v>
      </c>
      <c r="J328" s="52">
        <f>[1]Source!R179</f>
        <v>0.13</v>
      </c>
      <c r="K328" s="42"/>
    </row>
    <row r="329" spans="1:22" ht="14.5" x14ac:dyDescent="0.35">
      <c r="A329" s="51"/>
      <c r="B329" s="51"/>
      <c r="C329" s="51" t="s">
        <v>180</v>
      </c>
      <c r="D329" s="50"/>
      <c r="E329" s="48"/>
      <c r="F329" s="42">
        <f>[1]Source!AL179</f>
        <v>1291.78</v>
      </c>
      <c r="G329" s="49" t="str">
        <f>[1]Source!DD179</f>
        <v/>
      </c>
      <c r="H329" s="48">
        <f>[1]Source!AW179</f>
        <v>1</v>
      </c>
      <c r="I329" s="48">
        <f>IF([1]Source!BC179&lt;&gt; 0, [1]Source!BC179, 1)</f>
        <v>1</v>
      </c>
      <c r="J329" s="42">
        <f>[1]Source!P179</f>
        <v>1291.78</v>
      </c>
      <c r="K329" s="42"/>
    </row>
    <row r="330" spans="1:22" ht="14.5" x14ac:dyDescent="0.35">
      <c r="A330" s="51"/>
      <c r="B330" s="51"/>
      <c r="C330" s="51" t="s">
        <v>179</v>
      </c>
      <c r="D330" s="50" t="s">
        <v>176</v>
      </c>
      <c r="E330" s="48">
        <f>[1]Source!AT179</f>
        <v>70</v>
      </c>
      <c r="F330" s="42"/>
      <c r="G330" s="49"/>
      <c r="H330" s="48"/>
      <c r="I330" s="48"/>
      <c r="J330" s="42">
        <f>SUM(R325:R329)</f>
        <v>4077.05</v>
      </c>
      <c r="K330" s="42"/>
    </row>
    <row r="331" spans="1:22" ht="14.5" x14ac:dyDescent="0.35">
      <c r="A331" s="51"/>
      <c r="B331" s="51"/>
      <c r="C331" s="51" t="s">
        <v>178</v>
      </c>
      <c r="D331" s="50" t="s">
        <v>176</v>
      </c>
      <c r="E331" s="48">
        <f>[1]Source!AU179</f>
        <v>10</v>
      </c>
      <c r="F331" s="42"/>
      <c r="G331" s="49"/>
      <c r="H331" s="48"/>
      <c r="I331" s="48"/>
      <c r="J331" s="42">
        <f>SUM(T325:T330)</f>
        <v>582.44000000000005</v>
      </c>
      <c r="K331" s="42"/>
    </row>
    <row r="332" spans="1:22" ht="14.5" x14ac:dyDescent="0.35">
      <c r="A332" s="51"/>
      <c r="B332" s="51"/>
      <c r="C332" s="51" t="s">
        <v>177</v>
      </c>
      <c r="D332" s="50" t="s">
        <v>176</v>
      </c>
      <c r="E332" s="48">
        <f>108</f>
        <v>108</v>
      </c>
      <c r="F332" s="42"/>
      <c r="G332" s="49"/>
      <c r="H332" s="48"/>
      <c r="I332" s="48"/>
      <c r="J332" s="42">
        <f>SUM(V325:V331)</f>
        <v>0.14000000000000001</v>
      </c>
      <c r="K332" s="42"/>
    </row>
    <row r="333" spans="1:22" ht="14.5" x14ac:dyDescent="0.35">
      <c r="A333" s="51"/>
      <c r="B333" s="51"/>
      <c r="C333" s="51" t="s">
        <v>175</v>
      </c>
      <c r="D333" s="50" t="s">
        <v>174</v>
      </c>
      <c r="E333" s="48">
        <f>[1]Source!AQ179</f>
        <v>15</v>
      </c>
      <c r="F333" s="42"/>
      <c r="G333" s="49" t="str">
        <f>[1]Source!DI179</f>
        <v/>
      </c>
      <c r="H333" s="48">
        <f>[1]Source!AV179</f>
        <v>1</v>
      </c>
      <c r="I333" s="48"/>
      <c r="J333" s="42"/>
      <c r="K333" s="42">
        <f>[1]Source!U179</f>
        <v>15</v>
      </c>
    </row>
    <row r="334" spans="1:22" ht="14" x14ac:dyDescent="0.3">
      <c r="A334" s="47"/>
      <c r="B334" s="47"/>
      <c r="C334" s="47"/>
      <c r="D334" s="47"/>
      <c r="E334" s="47"/>
      <c r="F334" s="47"/>
      <c r="G334" s="47"/>
      <c r="H334" s="47"/>
      <c r="I334" s="183">
        <f>J326+J327+J329+J330+J331+J332</f>
        <v>11790.980000000001</v>
      </c>
      <c r="J334" s="183"/>
      <c r="K334" s="46">
        <f>IF([1]Source!I179&lt;&gt;0, ROUND(I334/[1]Source!I179, 2), 0)</f>
        <v>11790.98</v>
      </c>
      <c r="P334" s="45">
        <f>I334</f>
        <v>11790.980000000001</v>
      </c>
    </row>
    <row r="335" spans="1:22" ht="28" x14ac:dyDescent="0.35">
      <c r="A335" s="51">
        <v>38</v>
      </c>
      <c r="B335" s="51" t="str">
        <f>[1]Source!F180</f>
        <v>1.17-2103-6-1/1</v>
      </c>
      <c r="C335" s="51" t="str">
        <f>[1]Source!G180</f>
        <v>Техническое обслуживание в течение года УУТЭ (узла учета тепловой энергии)</v>
      </c>
      <c r="D335" s="50" t="str">
        <f>[1]Source!H180</f>
        <v>узел</v>
      </c>
      <c r="E335" s="48">
        <f>[1]Source!I180</f>
        <v>1</v>
      </c>
      <c r="F335" s="42"/>
      <c r="G335" s="49"/>
      <c r="H335" s="48"/>
      <c r="I335" s="48"/>
      <c r="J335" s="42"/>
      <c r="K335" s="42"/>
      <c r="Q335">
        <f>ROUND(([1]Source!BZ180/100)*ROUND(([1]Source!AF180*[1]Source!AV180)*[1]Source!I180, 2), 2)</f>
        <v>36000.410000000003</v>
      </c>
      <c r="R335">
        <f>[1]Source!X180</f>
        <v>36000.410000000003</v>
      </c>
      <c r="S335">
        <f>ROUND(([1]Source!CA180/100)*ROUND(([1]Source!AF180*[1]Source!AV180)*[1]Source!I180, 2), 2)</f>
        <v>5142.92</v>
      </c>
      <c r="T335">
        <f>[1]Source!Y180</f>
        <v>5142.92</v>
      </c>
      <c r="U335">
        <f>ROUND((175/100)*ROUND(([1]Source!AE180*[1]Source!AV180)*[1]Source!I180, 2), 2)</f>
        <v>0</v>
      </c>
      <c r="V335">
        <f>ROUND((108/100)*ROUND([1]Source!CS180*[1]Source!I180, 2), 2)</f>
        <v>0</v>
      </c>
    </row>
    <row r="336" spans="1:22" ht="14.5" x14ac:dyDescent="0.35">
      <c r="A336" s="51"/>
      <c r="B336" s="51"/>
      <c r="C336" s="51" t="s">
        <v>183</v>
      </c>
      <c r="D336" s="50"/>
      <c r="E336" s="48"/>
      <c r="F336" s="42">
        <f>[1]Source!AO180</f>
        <v>51429.15</v>
      </c>
      <c r="G336" s="49" t="str">
        <f>[1]Source!DG180</f>
        <v/>
      </c>
      <c r="H336" s="48">
        <f>[1]Source!AV180</f>
        <v>1</v>
      </c>
      <c r="I336" s="48">
        <f>IF([1]Source!BA180&lt;&gt; 0, [1]Source!BA180, 1)</f>
        <v>1</v>
      </c>
      <c r="J336" s="42">
        <f>[1]Source!S180</f>
        <v>51429.15</v>
      </c>
      <c r="K336" s="42"/>
    </row>
    <row r="337" spans="1:22" ht="14.5" x14ac:dyDescent="0.35">
      <c r="A337" s="51"/>
      <c r="B337" s="51"/>
      <c r="C337" s="51" t="s">
        <v>180</v>
      </c>
      <c r="D337" s="50"/>
      <c r="E337" s="48"/>
      <c r="F337" s="42">
        <f>[1]Source!AL180</f>
        <v>993.85</v>
      </c>
      <c r="G337" s="49" t="str">
        <f>[1]Source!DD180</f>
        <v/>
      </c>
      <c r="H337" s="48">
        <f>[1]Source!AW180</f>
        <v>1</v>
      </c>
      <c r="I337" s="48">
        <f>IF([1]Source!BC180&lt;&gt; 0, [1]Source!BC180, 1)</f>
        <v>1</v>
      </c>
      <c r="J337" s="42">
        <f>[1]Source!P180</f>
        <v>993.85</v>
      </c>
      <c r="K337" s="42"/>
    </row>
    <row r="338" spans="1:22" ht="14.5" x14ac:dyDescent="0.35">
      <c r="A338" s="51"/>
      <c r="B338" s="51"/>
      <c r="C338" s="51" t="s">
        <v>179</v>
      </c>
      <c r="D338" s="50" t="s">
        <v>176</v>
      </c>
      <c r="E338" s="48">
        <f>[1]Source!AT180</f>
        <v>70</v>
      </c>
      <c r="F338" s="42"/>
      <c r="G338" s="49"/>
      <c r="H338" s="48"/>
      <c r="I338" s="48"/>
      <c r="J338" s="42">
        <f>SUM(R335:R337)</f>
        <v>36000.410000000003</v>
      </c>
      <c r="K338" s="42"/>
    </row>
    <row r="339" spans="1:22" ht="14.5" x14ac:dyDescent="0.35">
      <c r="A339" s="51"/>
      <c r="B339" s="51"/>
      <c r="C339" s="51" t="s">
        <v>178</v>
      </c>
      <c r="D339" s="50" t="s">
        <v>176</v>
      </c>
      <c r="E339" s="48">
        <f>[1]Source!AU180</f>
        <v>10</v>
      </c>
      <c r="F339" s="42"/>
      <c r="G339" s="49"/>
      <c r="H339" s="48"/>
      <c r="I339" s="48"/>
      <c r="J339" s="42">
        <f>SUM(T335:T338)</f>
        <v>5142.92</v>
      </c>
      <c r="K339" s="42"/>
    </row>
    <row r="340" spans="1:22" ht="14.5" x14ac:dyDescent="0.35">
      <c r="A340" s="51"/>
      <c r="B340" s="51"/>
      <c r="C340" s="51" t="s">
        <v>175</v>
      </c>
      <c r="D340" s="50" t="s">
        <v>174</v>
      </c>
      <c r="E340" s="48">
        <f>[1]Source!AQ180</f>
        <v>113.32</v>
      </c>
      <c r="F340" s="42"/>
      <c r="G340" s="49" t="str">
        <f>[1]Source!DI180</f>
        <v/>
      </c>
      <c r="H340" s="48">
        <f>[1]Source!AV180</f>
        <v>1</v>
      </c>
      <c r="I340" s="48"/>
      <c r="J340" s="42"/>
      <c r="K340" s="42">
        <f>[1]Source!U180</f>
        <v>113.32</v>
      </c>
    </row>
    <row r="341" spans="1:22" ht="14" x14ac:dyDescent="0.3">
      <c r="A341" s="47"/>
      <c r="B341" s="47"/>
      <c r="C341" s="47"/>
      <c r="D341" s="47"/>
      <c r="E341" s="47"/>
      <c r="F341" s="47"/>
      <c r="G341" s="47"/>
      <c r="H341" s="47"/>
      <c r="I341" s="183">
        <f>J336+J337+J338+J339</f>
        <v>93566.33</v>
      </c>
      <c r="J341" s="183"/>
      <c r="K341" s="46">
        <f>IF([1]Source!I180&lt;&gt;0, ROUND(I341/[1]Source!I180, 2), 0)</f>
        <v>93566.33</v>
      </c>
      <c r="P341" s="45">
        <f>I341</f>
        <v>93566.33</v>
      </c>
    </row>
    <row r="343" spans="1:22" ht="14" x14ac:dyDescent="0.3">
      <c r="A343" s="189" t="str">
        <f>CONCATENATE("Итого по подразделу: ",IF([1]Source!G182&lt;&gt;"Новый подраздел", [1]Source!G182, ""))</f>
        <v>Итого по подразделу: Техническое  обслуживание годовое</v>
      </c>
      <c r="B343" s="189"/>
      <c r="C343" s="189"/>
      <c r="D343" s="189"/>
      <c r="E343" s="189"/>
      <c r="F343" s="189"/>
      <c r="G343" s="189"/>
      <c r="H343" s="189"/>
      <c r="I343" s="184">
        <f>SUM(P310:P342)</f>
        <v>736805.37999999989</v>
      </c>
      <c r="J343" s="185"/>
      <c r="K343" s="38"/>
    </row>
    <row r="346" spans="1:22" ht="16.5" x14ac:dyDescent="0.35">
      <c r="A346" s="190" t="str">
        <f>CONCATENATE("Подраздел: ",IF([1]Source!G212&lt;&gt;"Новый подраздел", [1]Source!G212, ""))</f>
        <v>Подраздел: Силовое оборудование ИТП.</v>
      </c>
      <c r="B346" s="190"/>
      <c r="C346" s="190"/>
      <c r="D346" s="190"/>
      <c r="E346" s="190"/>
      <c r="F346" s="190"/>
      <c r="G346" s="190"/>
      <c r="H346" s="190"/>
      <c r="I346" s="190"/>
      <c r="J346" s="190"/>
      <c r="K346" s="190"/>
    </row>
    <row r="347" spans="1:22" ht="29" x14ac:dyDescent="0.35">
      <c r="C347" s="54" t="str">
        <f>[1]Source!G216</f>
        <v>Шкаф напольный 380/220В, 50Гц, IP54 (2 комплекта)</v>
      </c>
    </row>
    <row r="348" spans="1:22" ht="56" x14ac:dyDescent="0.35">
      <c r="A348" s="51">
        <v>39</v>
      </c>
      <c r="B348" s="51" t="str">
        <f>[1]Source!F217</f>
        <v>1.21-2303-28-1/1</v>
      </c>
      <c r="C348" s="51" t="str">
        <f>[1]Source!G217</f>
        <v>Техническое обслуживание автоматического выключателя до 160 А(прим) выключатель нагрузки реверсивный 380В, 50Гц, 40А</v>
      </c>
      <c r="D348" s="50" t="str">
        <f>[1]Source!H217</f>
        <v>шт.</v>
      </c>
      <c r="E348" s="48">
        <f>[1]Source!I217</f>
        <v>2</v>
      </c>
      <c r="F348" s="42"/>
      <c r="G348" s="49"/>
      <c r="H348" s="48"/>
      <c r="I348" s="48"/>
      <c r="J348" s="42"/>
      <c r="K348" s="42"/>
      <c r="Q348">
        <f>ROUND(([1]Source!BZ217/100)*ROUND(([1]Source!AF217*[1]Source!AV217)*[1]Source!I217, 2), 2)</f>
        <v>326.17</v>
      </c>
      <c r="R348">
        <f>[1]Source!X217</f>
        <v>326.17</v>
      </c>
      <c r="S348">
        <f>ROUND(([1]Source!CA217/100)*ROUND(([1]Source!AF217*[1]Source!AV217)*[1]Source!I217, 2), 2)</f>
        <v>46.6</v>
      </c>
      <c r="T348">
        <f>[1]Source!Y217</f>
        <v>46.6</v>
      </c>
      <c r="U348">
        <f>ROUND((175/100)*ROUND(([1]Source!AE217*[1]Source!AV217)*[1]Source!I217, 2), 2)</f>
        <v>0</v>
      </c>
      <c r="V348">
        <f>ROUND((108/100)*ROUND([1]Source!CS217*[1]Source!I217, 2), 2)</f>
        <v>0</v>
      </c>
    </row>
    <row r="349" spans="1:22" ht="14.5" x14ac:dyDescent="0.35">
      <c r="A349" s="51"/>
      <c r="B349" s="51"/>
      <c r="C349" s="51" t="s">
        <v>183</v>
      </c>
      <c r="D349" s="50"/>
      <c r="E349" s="48"/>
      <c r="F349" s="42">
        <f>[1]Source!AO217</f>
        <v>116.49</v>
      </c>
      <c r="G349" s="49" t="str">
        <f>[1]Source!DG217</f>
        <v>)*2</v>
      </c>
      <c r="H349" s="48">
        <f>[1]Source!AV217</f>
        <v>1</v>
      </c>
      <c r="I349" s="48">
        <f>IF([1]Source!BA217&lt;&gt; 0, [1]Source!BA217, 1)</f>
        <v>1</v>
      </c>
      <c r="J349" s="42">
        <f>[1]Source!S217</f>
        <v>465.96</v>
      </c>
      <c r="K349" s="42"/>
    </row>
    <row r="350" spans="1:22" ht="14.5" x14ac:dyDescent="0.35">
      <c r="A350" s="51"/>
      <c r="B350" s="51"/>
      <c r="C350" s="51" t="s">
        <v>180</v>
      </c>
      <c r="D350" s="50"/>
      <c r="E350" s="48"/>
      <c r="F350" s="42">
        <f>[1]Source!AL217</f>
        <v>3.94</v>
      </c>
      <c r="G350" s="49" t="str">
        <f>[1]Source!DD217</f>
        <v>)*2</v>
      </c>
      <c r="H350" s="48">
        <f>[1]Source!AW217</f>
        <v>1</v>
      </c>
      <c r="I350" s="48">
        <f>IF([1]Source!BC217&lt;&gt; 0, [1]Source!BC217, 1)</f>
        <v>1</v>
      </c>
      <c r="J350" s="42">
        <f>[1]Source!P217</f>
        <v>15.76</v>
      </c>
      <c r="K350" s="42"/>
    </row>
    <row r="351" spans="1:22" ht="14.5" x14ac:dyDescent="0.35">
      <c r="A351" s="51"/>
      <c r="B351" s="51"/>
      <c r="C351" s="51" t="s">
        <v>179</v>
      </c>
      <c r="D351" s="50" t="s">
        <v>176</v>
      </c>
      <c r="E351" s="48">
        <f>[1]Source!AT217</f>
        <v>70</v>
      </c>
      <c r="F351" s="42"/>
      <c r="G351" s="49"/>
      <c r="H351" s="48"/>
      <c r="I351" s="48"/>
      <c r="J351" s="42">
        <f>SUM(R348:R350)</f>
        <v>326.17</v>
      </c>
      <c r="K351" s="42"/>
    </row>
    <row r="352" spans="1:22" ht="14.5" x14ac:dyDescent="0.35">
      <c r="A352" s="51"/>
      <c r="B352" s="51"/>
      <c r="C352" s="51" t="s">
        <v>178</v>
      </c>
      <c r="D352" s="50" t="s">
        <v>176</v>
      </c>
      <c r="E352" s="48">
        <f>[1]Source!AU217</f>
        <v>10</v>
      </c>
      <c r="F352" s="42"/>
      <c r="G352" s="49"/>
      <c r="H352" s="48"/>
      <c r="I352" s="48"/>
      <c r="J352" s="42">
        <f>SUM(T348:T351)</f>
        <v>46.6</v>
      </c>
      <c r="K352" s="42"/>
    </row>
    <row r="353" spans="1:22" ht="14.5" x14ac:dyDescent="0.35">
      <c r="A353" s="51"/>
      <c r="B353" s="51"/>
      <c r="C353" s="51" t="s">
        <v>175</v>
      </c>
      <c r="D353" s="50" t="s">
        <v>174</v>
      </c>
      <c r="E353" s="48">
        <f>[1]Source!AQ217</f>
        <v>0.3</v>
      </c>
      <c r="F353" s="42"/>
      <c r="G353" s="49" t="str">
        <f>[1]Source!DI217</f>
        <v>)*2</v>
      </c>
      <c r="H353" s="48">
        <f>[1]Source!AV217</f>
        <v>1</v>
      </c>
      <c r="I353" s="48"/>
      <c r="J353" s="42"/>
      <c r="K353" s="42">
        <f>[1]Source!U217</f>
        <v>1.2</v>
      </c>
    </row>
    <row r="354" spans="1:22" ht="14" x14ac:dyDescent="0.3">
      <c r="A354" s="47"/>
      <c r="B354" s="47"/>
      <c r="C354" s="47"/>
      <c r="D354" s="47"/>
      <c r="E354" s="47"/>
      <c r="F354" s="47"/>
      <c r="G354" s="47"/>
      <c r="H354" s="47"/>
      <c r="I354" s="183">
        <f>J349+J350+J351+J352</f>
        <v>854.49</v>
      </c>
      <c r="J354" s="183"/>
      <c r="K354" s="46">
        <f>IF([1]Source!I217&lt;&gt;0, ROUND(I354/[1]Source!I217, 2), 0)</f>
        <v>427.25</v>
      </c>
      <c r="P354" s="45">
        <f>I354</f>
        <v>854.49</v>
      </c>
    </row>
    <row r="355" spans="1:22" ht="70" x14ac:dyDescent="0.35">
      <c r="A355" s="51">
        <v>40</v>
      </c>
      <c r="B355" s="51" t="str">
        <f>[1]Source!F218</f>
        <v>1.21-2303-3-1/1</v>
      </c>
      <c r="C355" s="51" t="str">
        <f>[1]Source!G218</f>
        <v>Техническое обслуживание выключателей автоматических трехполюсных установочных, номинальный ток до 200 А,  (выключатель 380 В, 16 А)</v>
      </c>
      <c r="D355" s="50" t="str">
        <f>[1]Source!H218</f>
        <v>шт.</v>
      </c>
      <c r="E355" s="48">
        <f>[1]Source!I218</f>
        <v>4</v>
      </c>
      <c r="F355" s="42"/>
      <c r="G355" s="49"/>
      <c r="H355" s="48"/>
      <c r="I355" s="48"/>
      <c r="J355" s="42"/>
      <c r="K355" s="42"/>
      <c r="Q355">
        <f>ROUND(([1]Source!BZ218/100)*ROUND(([1]Source!AF218*[1]Source!AV218)*[1]Source!I218, 2), 2)</f>
        <v>2838.02</v>
      </c>
      <c r="R355">
        <f>[1]Source!X218</f>
        <v>2838.02</v>
      </c>
      <c r="S355">
        <f>ROUND(([1]Source!CA218/100)*ROUND(([1]Source!AF218*[1]Source!AV218)*[1]Source!I218, 2), 2)</f>
        <v>405.43</v>
      </c>
      <c r="T355">
        <f>[1]Source!Y218</f>
        <v>405.43</v>
      </c>
      <c r="U355">
        <f>ROUND((175/100)*ROUND(([1]Source!AE218*[1]Source!AV218)*[1]Source!I218, 2), 2)</f>
        <v>0</v>
      </c>
      <c r="V355">
        <f>ROUND((108/100)*ROUND([1]Source!CS218*[1]Source!I218, 2), 2)</f>
        <v>0</v>
      </c>
    </row>
    <row r="356" spans="1:22" ht="14.5" x14ac:dyDescent="0.35">
      <c r="A356" s="51"/>
      <c r="B356" s="51"/>
      <c r="C356" s="51" t="s">
        <v>183</v>
      </c>
      <c r="D356" s="50"/>
      <c r="E356" s="48"/>
      <c r="F356" s="42">
        <f>[1]Source!AO218</f>
        <v>506.79</v>
      </c>
      <c r="G356" s="49" t="str">
        <f>[1]Source!DG218</f>
        <v>)*2</v>
      </c>
      <c r="H356" s="48">
        <f>[1]Source!AV218</f>
        <v>1</v>
      </c>
      <c r="I356" s="48">
        <f>IF([1]Source!BA218&lt;&gt; 0, [1]Source!BA218, 1)</f>
        <v>1</v>
      </c>
      <c r="J356" s="42">
        <f>[1]Source!S218</f>
        <v>4054.32</v>
      </c>
      <c r="K356" s="42"/>
    </row>
    <row r="357" spans="1:22" ht="14.5" x14ac:dyDescent="0.35">
      <c r="A357" s="51"/>
      <c r="B357" s="51"/>
      <c r="C357" s="51" t="s">
        <v>180</v>
      </c>
      <c r="D357" s="50"/>
      <c r="E357" s="48"/>
      <c r="F357" s="42">
        <f>[1]Source!AL218</f>
        <v>13.53</v>
      </c>
      <c r="G357" s="49" t="str">
        <f>[1]Source!DD218</f>
        <v>)*2</v>
      </c>
      <c r="H357" s="48">
        <f>[1]Source!AW218</f>
        <v>1</v>
      </c>
      <c r="I357" s="48">
        <f>IF([1]Source!BC218&lt;&gt; 0, [1]Source!BC218, 1)</f>
        <v>1</v>
      </c>
      <c r="J357" s="42">
        <f>[1]Source!P218</f>
        <v>108.24</v>
      </c>
      <c r="K357" s="42"/>
    </row>
    <row r="358" spans="1:22" ht="14.5" x14ac:dyDescent="0.35">
      <c r="A358" s="51"/>
      <c r="B358" s="51"/>
      <c r="C358" s="51" t="s">
        <v>179</v>
      </c>
      <c r="D358" s="50" t="s">
        <v>176</v>
      </c>
      <c r="E358" s="48">
        <f>[1]Source!AT218</f>
        <v>70</v>
      </c>
      <c r="F358" s="42"/>
      <c r="G358" s="49"/>
      <c r="H358" s="48"/>
      <c r="I358" s="48"/>
      <c r="J358" s="42">
        <f>SUM(R355:R357)</f>
        <v>2838.02</v>
      </c>
      <c r="K358" s="42"/>
    </row>
    <row r="359" spans="1:22" ht="14.5" x14ac:dyDescent="0.35">
      <c r="A359" s="51"/>
      <c r="B359" s="51"/>
      <c r="C359" s="51" t="s">
        <v>178</v>
      </c>
      <c r="D359" s="50" t="s">
        <v>176</v>
      </c>
      <c r="E359" s="48">
        <f>[1]Source!AU218</f>
        <v>10</v>
      </c>
      <c r="F359" s="42"/>
      <c r="G359" s="49"/>
      <c r="H359" s="48"/>
      <c r="I359" s="48"/>
      <c r="J359" s="42">
        <f>SUM(T355:T358)</f>
        <v>405.43</v>
      </c>
      <c r="K359" s="42"/>
    </row>
    <row r="360" spans="1:22" ht="14.5" x14ac:dyDescent="0.35">
      <c r="A360" s="51"/>
      <c r="B360" s="51"/>
      <c r="C360" s="51" t="s">
        <v>175</v>
      </c>
      <c r="D360" s="50" t="s">
        <v>174</v>
      </c>
      <c r="E360" s="48">
        <f>[1]Source!AQ218</f>
        <v>1.5</v>
      </c>
      <c r="F360" s="42"/>
      <c r="G360" s="49" t="str">
        <f>[1]Source!DI218</f>
        <v>)*2</v>
      </c>
      <c r="H360" s="48">
        <f>[1]Source!AV218</f>
        <v>1</v>
      </c>
      <c r="I360" s="48"/>
      <c r="J360" s="42"/>
      <c r="K360" s="42">
        <f>[1]Source!U218</f>
        <v>12</v>
      </c>
    </row>
    <row r="361" spans="1:22" ht="14" x14ac:dyDescent="0.3">
      <c r="A361" s="47"/>
      <c r="B361" s="47"/>
      <c r="C361" s="47"/>
      <c r="D361" s="47"/>
      <c r="E361" s="47"/>
      <c r="F361" s="47"/>
      <c r="G361" s="47"/>
      <c r="H361" s="47"/>
      <c r="I361" s="183">
        <f>J356+J357+J358+J359</f>
        <v>7406.01</v>
      </c>
      <c r="J361" s="183"/>
      <c r="K361" s="46">
        <f>IF([1]Source!I218&lt;&gt;0, ROUND(I361/[1]Source!I218, 2), 0)</f>
        <v>1851.5</v>
      </c>
      <c r="P361" s="45">
        <f>I361</f>
        <v>7406.01</v>
      </c>
    </row>
    <row r="362" spans="1:22" ht="84" x14ac:dyDescent="0.35">
      <c r="A362" s="51">
        <v>41</v>
      </c>
      <c r="B362" s="51" t="str">
        <f>[1]Source!F219</f>
        <v>1.21-2303-19-1/1</v>
      </c>
      <c r="C362" s="51" t="str">
        <f>[1]Source!G219</f>
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16 А</v>
      </c>
      <c r="D362" s="50" t="str">
        <f>[1]Source!H219</f>
        <v>шт.</v>
      </c>
      <c r="E362" s="48">
        <f>[1]Source!I219</f>
        <v>2</v>
      </c>
      <c r="F362" s="42"/>
      <c r="G362" s="49"/>
      <c r="H362" s="48"/>
      <c r="I362" s="48"/>
      <c r="J362" s="42"/>
      <c r="K362" s="42"/>
      <c r="Q362">
        <f>ROUND(([1]Source!BZ219/100)*ROUND(([1]Source!AF219*[1]Source!AV219)*[1]Source!I219, 2), 2)</f>
        <v>1135.2</v>
      </c>
      <c r="R362">
        <f>[1]Source!X219</f>
        <v>1135.2</v>
      </c>
      <c r="S362">
        <f>ROUND(([1]Source!CA219/100)*ROUND(([1]Source!AF219*[1]Source!AV219)*[1]Source!I219, 2), 2)</f>
        <v>162.16999999999999</v>
      </c>
      <c r="T362">
        <f>[1]Source!Y219</f>
        <v>162.16999999999999</v>
      </c>
      <c r="U362">
        <f>ROUND((175/100)*ROUND(([1]Source!AE219*[1]Source!AV219)*[1]Source!I219, 2), 2)</f>
        <v>0</v>
      </c>
      <c r="V362">
        <f>ROUND((108/100)*ROUND([1]Source!CS219*[1]Source!I219, 2), 2)</f>
        <v>0</v>
      </c>
    </row>
    <row r="363" spans="1:22" ht="14.5" x14ac:dyDescent="0.35">
      <c r="A363" s="51"/>
      <c r="B363" s="51"/>
      <c r="C363" s="51" t="s">
        <v>183</v>
      </c>
      <c r="D363" s="50"/>
      <c r="E363" s="48"/>
      <c r="F363" s="42">
        <f>[1]Source!AO219</f>
        <v>405.43</v>
      </c>
      <c r="G363" s="49" t="str">
        <f>[1]Source!DG219</f>
        <v>)*2</v>
      </c>
      <c r="H363" s="48">
        <f>[1]Source!AV219</f>
        <v>1</v>
      </c>
      <c r="I363" s="48">
        <f>IF([1]Source!BA219&lt;&gt; 0, [1]Source!BA219, 1)</f>
        <v>1</v>
      </c>
      <c r="J363" s="42">
        <f>[1]Source!S219</f>
        <v>1621.72</v>
      </c>
      <c r="K363" s="42"/>
    </row>
    <row r="364" spans="1:22" ht="14.5" x14ac:dyDescent="0.35">
      <c r="A364" s="51"/>
      <c r="B364" s="51"/>
      <c r="C364" s="51" t="s">
        <v>180</v>
      </c>
      <c r="D364" s="50"/>
      <c r="E364" s="48"/>
      <c r="F364" s="42">
        <f>[1]Source!AL219</f>
        <v>1.44</v>
      </c>
      <c r="G364" s="49" t="str">
        <f>[1]Source!DD219</f>
        <v>)*2</v>
      </c>
      <c r="H364" s="48">
        <f>[1]Source!AW219</f>
        <v>1</v>
      </c>
      <c r="I364" s="48">
        <f>IF([1]Source!BC219&lt;&gt; 0, [1]Source!BC219, 1)</f>
        <v>1</v>
      </c>
      <c r="J364" s="42">
        <f>[1]Source!P219</f>
        <v>5.76</v>
      </c>
      <c r="K364" s="42"/>
    </row>
    <row r="365" spans="1:22" ht="14.5" x14ac:dyDescent="0.35">
      <c r="A365" s="51"/>
      <c r="B365" s="51"/>
      <c r="C365" s="51" t="s">
        <v>179</v>
      </c>
      <c r="D365" s="50" t="s">
        <v>176</v>
      </c>
      <c r="E365" s="48">
        <f>[1]Source!AT219</f>
        <v>70</v>
      </c>
      <c r="F365" s="42"/>
      <c r="G365" s="49"/>
      <c r="H365" s="48"/>
      <c r="I365" s="48"/>
      <c r="J365" s="42">
        <f>SUM(R362:R364)</f>
        <v>1135.2</v>
      </c>
      <c r="K365" s="42"/>
    </row>
    <row r="366" spans="1:22" ht="14.5" x14ac:dyDescent="0.35">
      <c r="A366" s="51"/>
      <c r="B366" s="51"/>
      <c r="C366" s="51" t="s">
        <v>178</v>
      </c>
      <c r="D366" s="50" t="s">
        <v>176</v>
      </c>
      <c r="E366" s="48">
        <f>[1]Source!AU219</f>
        <v>10</v>
      </c>
      <c r="F366" s="42"/>
      <c r="G366" s="49"/>
      <c r="H366" s="48"/>
      <c r="I366" s="48"/>
      <c r="J366" s="42">
        <f>SUM(T362:T365)</f>
        <v>162.16999999999999</v>
      </c>
      <c r="K366" s="42"/>
    </row>
    <row r="367" spans="1:22" ht="14.5" x14ac:dyDescent="0.35">
      <c r="A367" s="51"/>
      <c r="B367" s="51"/>
      <c r="C367" s="51" t="s">
        <v>175</v>
      </c>
      <c r="D367" s="50" t="s">
        <v>174</v>
      </c>
      <c r="E367" s="48">
        <f>[1]Source!AQ219</f>
        <v>1.2</v>
      </c>
      <c r="F367" s="42"/>
      <c r="G367" s="49" t="str">
        <f>[1]Source!DI219</f>
        <v>)*2</v>
      </c>
      <c r="H367" s="48">
        <f>[1]Source!AV219</f>
        <v>1</v>
      </c>
      <c r="I367" s="48"/>
      <c r="J367" s="42"/>
      <c r="K367" s="42">
        <f>[1]Source!U219</f>
        <v>4.8</v>
      </c>
    </row>
    <row r="368" spans="1:22" ht="14" x14ac:dyDescent="0.3">
      <c r="A368" s="47"/>
      <c r="B368" s="47"/>
      <c r="C368" s="47"/>
      <c r="D368" s="47"/>
      <c r="E368" s="47"/>
      <c r="F368" s="47"/>
      <c r="G368" s="47"/>
      <c r="H368" s="47"/>
      <c r="I368" s="183">
        <f>J363+J364+J365+J366</f>
        <v>2924.8500000000004</v>
      </c>
      <c r="J368" s="183"/>
      <c r="K368" s="46">
        <f>IF([1]Source!I219&lt;&gt;0, ROUND(I368/[1]Source!I219, 2), 0)</f>
        <v>1462.43</v>
      </c>
      <c r="P368" s="45">
        <f>I368</f>
        <v>2924.8500000000004</v>
      </c>
    </row>
    <row r="369" spans="1:22" ht="70" x14ac:dyDescent="0.35">
      <c r="A369" s="51">
        <v>42</v>
      </c>
      <c r="B369" s="51" t="str">
        <f>[1]Source!F220</f>
        <v>1.21-2303-3-1/1</v>
      </c>
      <c r="C369" s="51" t="str">
        <f>[1]Source!G220</f>
        <v>Техническое обслуживание выключателей автоматических трехполюсных установочных, номинальный ток до 200 А, (выключатель 380 В, 25 А)</v>
      </c>
      <c r="D369" s="50" t="str">
        <f>[1]Source!H220</f>
        <v>шт.</v>
      </c>
      <c r="E369" s="48">
        <f>[1]Source!I220</f>
        <v>2</v>
      </c>
      <c r="F369" s="42"/>
      <c r="G369" s="49"/>
      <c r="H369" s="48"/>
      <c r="I369" s="48"/>
      <c r="J369" s="42"/>
      <c r="K369" s="42"/>
      <c r="Q369">
        <f>ROUND(([1]Source!BZ220/100)*ROUND(([1]Source!AF220*[1]Source!AV220)*[1]Source!I220, 2), 2)</f>
        <v>1419.01</v>
      </c>
      <c r="R369">
        <f>[1]Source!X220</f>
        <v>1419.01</v>
      </c>
      <c r="S369">
        <f>ROUND(([1]Source!CA220/100)*ROUND(([1]Source!AF220*[1]Source!AV220)*[1]Source!I220, 2), 2)</f>
        <v>202.72</v>
      </c>
      <c r="T369">
        <f>[1]Source!Y220</f>
        <v>202.72</v>
      </c>
      <c r="U369">
        <f>ROUND((175/100)*ROUND(([1]Source!AE220*[1]Source!AV220)*[1]Source!I220, 2), 2)</f>
        <v>0</v>
      </c>
      <c r="V369">
        <f>ROUND((108/100)*ROUND([1]Source!CS220*[1]Source!I220, 2), 2)</f>
        <v>0</v>
      </c>
    </row>
    <row r="370" spans="1:22" ht="14.5" x14ac:dyDescent="0.35">
      <c r="A370" s="51"/>
      <c r="B370" s="51"/>
      <c r="C370" s="51" t="s">
        <v>183</v>
      </c>
      <c r="D370" s="50"/>
      <c r="E370" s="48"/>
      <c r="F370" s="42">
        <f>[1]Source!AO220</f>
        <v>506.79</v>
      </c>
      <c r="G370" s="49" t="str">
        <f>[1]Source!DG220</f>
        <v>)*2</v>
      </c>
      <c r="H370" s="48">
        <f>[1]Source!AV220</f>
        <v>1</v>
      </c>
      <c r="I370" s="48">
        <f>IF([1]Source!BA220&lt;&gt; 0, [1]Source!BA220, 1)</f>
        <v>1</v>
      </c>
      <c r="J370" s="42">
        <f>[1]Source!S220</f>
        <v>2027.16</v>
      </c>
      <c r="K370" s="42"/>
    </row>
    <row r="371" spans="1:22" ht="14.5" x14ac:dyDescent="0.35">
      <c r="A371" s="51"/>
      <c r="B371" s="51"/>
      <c r="C371" s="51" t="s">
        <v>180</v>
      </c>
      <c r="D371" s="50"/>
      <c r="E371" s="48"/>
      <c r="F371" s="42">
        <f>[1]Source!AL220</f>
        <v>13.53</v>
      </c>
      <c r="G371" s="49" t="str">
        <f>[1]Source!DD220</f>
        <v>)*2</v>
      </c>
      <c r="H371" s="48">
        <f>[1]Source!AW220</f>
        <v>1</v>
      </c>
      <c r="I371" s="48">
        <f>IF([1]Source!BC220&lt;&gt; 0, [1]Source!BC220, 1)</f>
        <v>1</v>
      </c>
      <c r="J371" s="42">
        <f>[1]Source!P220</f>
        <v>54.12</v>
      </c>
      <c r="K371" s="42"/>
    </row>
    <row r="372" spans="1:22" ht="14.5" x14ac:dyDescent="0.35">
      <c r="A372" s="51"/>
      <c r="B372" s="51"/>
      <c r="C372" s="51" t="s">
        <v>179</v>
      </c>
      <c r="D372" s="50" t="s">
        <v>176</v>
      </c>
      <c r="E372" s="48">
        <f>[1]Source!AT220</f>
        <v>70</v>
      </c>
      <c r="F372" s="42"/>
      <c r="G372" s="49"/>
      <c r="H372" s="48"/>
      <c r="I372" s="48"/>
      <c r="J372" s="42">
        <f>SUM(R369:R371)</f>
        <v>1419.01</v>
      </c>
      <c r="K372" s="42"/>
    </row>
    <row r="373" spans="1:22" ht="14.5" x14ac:dyDescent="0.35">
      <c r="A373" s="51"/>
      <c r="B373" s="51"/>
      <c r="C373" s="51" t="s">
        <v>178</v>
      </c>
      <c r="D373" s="50" t="s">
        <v>176</v>
      </c>
      <c r="E373" s="48">
        <f>[1]Source!AU220</f>
        <v>10</v>
      </c>
      <c r="F373" s="42"/>
      <c r="G373" s="49"/>
      <c r="H373" s="48"/>
      <c r="I373" s="48"/>
      <c r="J373" s="42">
        <f>SUM(T369:T372)</f>
        <v>202.72</v>
      </c>
      <c r="K373" s="42"/>
    </row>
    <row r="374" spans="1:22" ht="14.5" x14ac:dyDescent="0.35">
      <c r="A374" s="51"/>
      <c r="B374" s="51"/>
      <c r="C374" s="51" t="s">
        <v>175</v>
      </c>
      <c r="D374" s="50" t="s">
        <v>174</v>
      </c>
      <c r="E374" s="48">
        <f>[1]Source!AQ220</f>
        <v>1.5</v>
      </c>
      <c r="F374" s="42"/>
      <c r="G374" s="49" t="str">
        <f>[1]Source!DI220</f>
        <v>)*2</v>
      </c>
      <c r="H374" s="48">
        <f>[1]Source!AV220</f>
        <v>1</v>
      </c>
      <c r="I374" s="48"/>
      <c r="J374" s="42"/>
      <c r="K374" s="42">
        <f>[1]Source!U220</f>
        <v>6</v>
      </c>
    </row>
    <row r="375" spans="1:22" ht="14" x14ac:dyDescent="0.3">
      <c r="A375" s="47"/>
      <c r="B375" s="47"/>
      <c r="C375" s="47"/>
      <c r="D375" s="47"/>
      <c r="E375" s="47"/>
      <c r="F375" s="47"/>
      <c r="G375" s="47"/>
      <c r="H375" s="47"/>
      <c r="I375" s="183">
        <f>J370+J371+J372+J373</f>
        <v>3703.0099999999998</v>
      </c>
      <c r="J375" s="183"/>
      <c r="K375" s="46">
        <f>IF([1]Source!I220&lt;&gt;0, ROUND(I375/[1]Source!I220, 2), 0)</f>
        <v>1851.51</v>
      </c>
      <c r="P375" s="45">
        <f>I375</f>
        <v>3703.0099999999998</v>
      </c>
    </row>
    <row r="376" spans="1:22" ht="84" x14ac:dyDescent="0.35">
      <c r="A376" s="51">
        <v>43</v>
      </c>
      <c r="B376" s="51" t="str">
        <f>[1]Source!F221</f>
        <v>1.21-2303-2-1/1</v>
      </c>
      <c r="C376" s="51" t="str">
        <f>[1]Source!G221</f>
        <v>Техническое обслуживание выключателей автоматических двухполюсных установочных, номинальный ток до 200 А, прим. (дифференцированный выключатель двухполюсный 220В 16А)</v>
      </c>
      <c r="D376" s="50" t="str">
        <f>[1]Source!H221</f>
        <v>шт.</v>
      </c>
      <c r="E376" s="48">
        <f>[1]Source!I221</f>
        <v>1</v>
      </c>
      <c r="F376" s="42"/>
      <c r="G376" s="49"/>
      <c r="H376" s="48"/>
      <c r="I376" s="48"/>
      <c r="J376" s="42"/>
      <c r="K376" s="42"/>
      <c r="Q376">
        <f>ROUND(([1]Source!BZ221/100)*ROUND(([1]Source!AF221*[1]Source!AV221)*[1]Source!I221, 2), 2)</f>
        <v>534.49</v>
      </c>
      <c r="R376">
        <f>[1]Source!X221</f>
        <v>534.49</v>
      </c>
      <c r="S376">
        <f>ROUND(([1]Source!CA221/100)*ROUND(([1]Source!AF221*[1]Source!AV221)*[1]Source!I221, 2), 2)</f>
        <v>76.36</v>
      </c>
      <c r="T376">
        <f>[1]Source!Y221</f>
        <v>76.36</v>
      </c>
      <c r="U376">
        <f>ROUND((175/100)*ROUND(([1]Source!AE221*[1]Source!AV221)*[1]Source!I221, 2), 2)</f>
        <v>0</v>
      </c>
      <c r="V376">
        <f>ROUND((108/100)*ROUND([1]Source!CS221*[1]Source!I221, 2), 2)</f>
        <v>0</v>
      </c>
    </row>
    <row r="377" spans="1:22" ht="14.5" x14ac:dyDescent="0.35">
      <c r="A377" s="51"/>
      <c r="B377" s="51"/>
      <c r="C377" s="51" t="s">
        <v>183</v>
      </c>
      <c r="D377" s="50"/>
      <c r="E377" s="48"/>
      <c r="F377" s="42">
        <f>[1]Source!AO221</f>
        <v>381.78</v>
      </c>
      <c r="G377" s="49" t="str">
        <f>[1]Source!DG221</f>
        <v>)*2</v>
      </c>
      <c r="H377" s="48">
        <f>[1]Source!AV221</f>
        <v>1</v>
      </c>
      <c r="I377" s="48">
        <f>IF([1]Source!BA221&lt;&gt; 0, [1]Source!BA221, 1)</f>
        <v>1</v>
      </c>
      <c r="J377" s="42">
        <f>[1]Source!S221</f>
        <v>763.56</v>
      </c>
      <c r="K377" s="42"/>
    </row>
    <row r="378" spans="1:22" ht="14.5" x14ac:dyDescent="0.35">
      <c r="A378" s="51"/>
      <c r="B378" s="51"/>
      <c r="C378" s="51" t="s">
        <v>180</v>
      </c>
      <c r="D378" s="50"/>
      <c r="E378" s="48"/>
      <c r="F378" s="42">
        <f>[1]Source!AL221</f>
        <v>10.050000000000001</v>
      </c>
      <c r="G378" s="49" t="str">
        <f>[1]Source!DD221</f>
        <v>)*2</v>
      </c>
      <c r="H378" s="48">
        <f>[1]Source!AW221</f>
        <v>1</v>
      </c>
      <c r="I378" s="48">
        <f>IF([1]Source!BC221&lt;&gt; 0, [1]Source!BC221, 1)</f>
        <v>1</v>
      </c>
      <c r="J378" s="42">
        <f>[1]Source!P221</f>
        <v>20.100000000000001</v>
      </c>
      <c r="K378" s="42"/>
    </row>
    <row r="379" spans="1:22" ht="14.5" x14ac:dyDescent="0.35">
      <c r="A379" s="51"/>
      <c r="B379" s="51"/>
      <c r="C379" s="51" t="s">
        <v>179</v>
      </c>
      <c r="D379" s="50" t="s">
        <v>176</v>
      </c>
      <c r="E379" s="48">
        <f>[1]Source!AT221</f>
        <v>70</v>
      </c>
      <c r="F379" s="42"/>
      <c r="G379" s="49"/>
      <c r="H379" s="48"/>
      <c r="I379" s="48"/>
      <c r="J379" s="42">
        <f>SUM(R376:R378)</f>
        <v>534.49</v>
      </c>
      <c r="K379" s="42"/>
    </row>
    <row r="380" spans="1:22" ht="14.5" x14ac:dyDescent="0.35">
      <c r="A380" s="51"/>
      <c r="B380" s="51"/>
      <c r="C380" s="51" t="s">
        <v>178</v>
      </c>
      <c r="D380" s="50" t="s">
        <v>176</v>
      </c>
      <c r="E380" s="48">
        <f>[1]Source!AU221</f>
        <v>10</v>
      </c>
      <c r="F380" s="42"/>
      <c r="G380" s="49"/>
      <c r="H380" s="48"/>
      <c r="I380" s="48"/>
      <c r="J380" s="42">
        <f>SUM(T376:T379)</f>
        <v>76.36</v>
      </c>
      <c r="K380" s="42"/>
    </row>
    <row r="381" spans="1:22" ht="14.5" x14ac:dyDescent="0.35">
      <c r="A381" s="51"/>
      <c r="B381" s="51"/>
      <c r="C381" s="51" t="s">
        <v>175</v>
      </c>
      <c r="D381" s="50" t="s">
        <v>174</v>
      </c>
      <c r="E381" s="48">
        <f>[1]Source!AQ221</f>
        <v>1.1299999999999999</v>
      </c>
      <c r="F381" s="42"/>
      <c r="G381" s="49" t="str">
        <f>[1]Source!DI221</f>
        <v>)*2</v>
      </c>
      <c r="H381" s="48">
        <f>[1]Source!AV221</f>
        <v>1</v>
      </c>
      <c r="I381" s="48"/>
      <c r="J381" s="42"/>
      <c r="K381" s="42">
        <f>[1]Source!U221</f>
        <v>2.2599999999999998</v>
      </c>
    </row>
    <row r="382" spans="1:22" ht="14" x14ac:dyDescent="0.3">
      <c r="A382" s="47"/>
      <c r="B382" s="47"/>
      <c r="C382" s="47"/>
      <c r="D382" s="47"/>
      <c r="E382" s="47"/>
      <c r="F382" s="47"/>
      <c r="G382" s="47"/>
      <c r="H382" s="47"/>
      <c r="I382" s="183">
        <f>J377+J378+J379+J380</f>
        <v>1394.51</v>
      </c>
      <c r="J382" s="183"/>
      <c r="K382" s="46">
        <f>IF([1]Source!I221&lt;&gt;0, ROUND(I382/[1]Source!I221, 2), 0)</f>
        <v>1394.51</v>
      </c>
      <c r="P382" s="45">
        <f>I382</f>
        <v>1394.51</v>
      </c>
    </row>
    <row r="383" spans="1:22" ht="126" x14ac:dyDescent="0.35">
      <c r="A383" s="51">
        <v>44</v>
      </c>
      <c r="B383" s="51" t="str">
        <f>[1]Source!F222</f>
        <v>1.23-2303-5-1/1</v>
      </c>
      <c r="C383" s="51" t="str">
        <f>[1]Source!G222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прим.  (Блок управления асинхронным двигателем с регулируемым приводом БРП-06-4 шт, БРП-02- 2 шт, )</v>
      </c>
      <c r="D383" s="50" t="str">
        <f>[1]Source!H222</f>
        <v>шт.</v>
      </c>
      <c r="E383" s="48">
        <f>[1]Source!I222</f>
        <v>6</v>
      </c>
      <c r="F383" s="42"/>
      <c r="G383" s="49"/>
      <c r="H383" s="48"/>
      <c r="I383" s="48"/>
      <c r="J383" s="42"/>
      <c r="K383" s="42"/>
      <c r="Q383">
        <f>ROUND(([1]Source!BZ222/100)*ROUND(([1]Source!AF222*[1]Source!AV222)*[1]Source!I222, 2), 2)</f>
        <v>3749.17</v>
      </c>
      <c r="R383">
        <f>[1]Source!X222</f>
        <v>3749.17</v>
      </c>
      <c r="S383">
        <f>ROUND(([1]Source!CA222/100)*ROUND(([1]Source!AF222*[1]Source!AV222)*[1]Source!I222, 2), 2)</f>
        <v>535.6</v>
      </c>
      <c r="T383">
        <f>[1]Source!Y222</f>
        <v>535.6</v>
      </c>
      <c r="U383">
        <f>ROUND((175/100)*ROUND(([1]Source!AE222*[1]Source!AV222)*[1]Source!I222, 2), 2)</f>
        <v>0</v>
      </c>
      <c r="V383">
        <f>ROUND((108/100)*ROUND([1]Source!CS222*[1]Source!I222, 2), 2)</f>
        <v>0</v>
      </c>
    </row>
    <row r="384" spans="1:22" ht="14.5" x14ac:dyDescent="0.35">
      <c r="A384" s="51"/>
      <c r="B384" s="51"/>
      <c r="C384" s="51" t="s">
        <v>183</v>
      </c>
      <c r="D384" s="50"/>
      <c r="E384" s="48"/>
      <c r="F384" s="42">
        <f>[1]Source!AO222</f>
        <v>446.33</v>
      </c>
      <c r="G384" s="49" t="str">
        <f>[1]Source!DG222</f>
        <v>)*2</v>
      </c>
      <c r="H384" s="48">
        <f>[1]Source!AV222</f>
        <v>1</v>
      </c>
      <c r="I384" s="48">
        <f>IF([1]Source!BA222&lt;&gt; 0, [1]Source!BA222, 1)</f>
        <v>1</v>
      </c>
      <c r="J384" s="42">
        <f>[1]Source!S222</f>
        <v>5355.96</v>
      </c>
      <c r="K384" s="42"/>
    </row>
    <row r="385" spans="1:22" ht="14.5" x14ac:dyDescent="0.35">
      <c r="A385" s="51"/>
      <c r="B385" s="51"/>
      <c r="C385" s="51" t="s">
        <v>179</v>
      </c>
      <c r="D385" s="50" t="s">
        <v>176</v>
      </c>
      <c r="E385" s="48">
        <f>[1]Source!AT222</f>
        <v>70</v>
      </c>
      <c r="F385" s="42"/>
      <c r="G385" s="49"/>
      <c r="H385" s="48"/>
      <c r="I385" s="48"/>
      <c r="J385" s="42">
        <f>SUM(R383:R384)</f>
        <v>3749.17</v>
      </c>
      <c r="K385" s="42"/>
    </row>
    <row r="386" spans="1:22" ht="14.5" x14ac:dyDescent="0.35">
      <c r="A386" s="51"/>
      <c r="B386" s="51"/>
      <c r="C386" s="51" t="s">
        <v>178</v>
      </c>
      <c r="D386" s="50" t="s">
        <v>176</v>
      </c>
      <c r="E386" s="48">
        <f>[1]Source!AU222</f>
        <v>10</v>
      </c>
      <c r="F386" s="42"/>
      <c r="G386" s="49"/>
      <c r="H386" s="48"/>
      <c r="I386" s="48"/>
      <c r="J386" s="42">
        <f>SUM(T383:T385)</f>
        <v>535.6</v>
      </c>
      <c r="K386" s="42"/>
    </row>
    <row r="387" spans="1:22" ht="14.5" x14ac:dyDescent="0.35">
      <c r="A387" s="51"/>
      <c r="B387" s="51"/>
      <c r="C387" s="51" t="s">
        <v>175</v>
      </c>
      <c r="D387" s="50" t="s">
        <v>174</v>
      </c>
      <c r="E387" s="48">
        <f>[1]Source!AQ222</f>
        <v>1.06</v>
      </c>
      <c r="F387" s="42"/>
      <c r="G387" s="49" t="str">
        <f>[1]Source!DI222</f>
        <v>)*2</v>
      </c>
      <c r="H387" s="48">
        <f>[1]Source!AV222</f>
        <v>1</v>
      </c>
      <c r="I387" s="48"/>
      <c r="J387" s="42"/>
      <c r="K387" s="42">
        <f>[1]Source!U222</f>
        <v>12.72</v>
      </c>
    </row>
    <row r="388" spans="1:22" ht="14" x14ac:dyDescent="0.3">
      <c r="A388" s="47"/>
      <c r="B388" s="47"/>
      <c r="C388" s="47"/>
      <c r="D388" s="47"/>
      <c r="E388" s="47"/>
      <c r="F388" s="47"/>
      <c r="G388" s="47"/>
      <c r="H388" s="47"/>
      <c r="I388" s="183">
        <f>J384+J385+J386</f>
        <v>9640.7300000000014</v>
      </c>
      <c r="J388" s="183"/>
      <c r="K388" s="46">
        <f>IF([1]Source!I222&lt;&gt;0, ROUND(I388/[1]Source!I222, 2), 0)</f>
        <v>1606.79</v>
      </c>
      <c r="P388" s="45">
        <f>I388</f>
        <v>9640.7300000000014</v>
      </c>
    </row>
    <row r="389" spans="1:22" ht="126" x14ac:dyDescent="0.35">
      <c r="A389" s="51">
        <v>45</v>
      </c>
      <c r="B389" s="51" t="str">
        <f>[1]Source!F223</f>
        <v>1.23-2303-5-1/1</v>
      </c>
      <c r="C389" s="51" t="str">
        <f>[1]Source!G223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прим.  (Блок управления асинхронным двигателем с нерегулируемым нереверсивным приводом БНН-02 )</v>
      </c>
      <c r="D389" s="50" t="str">
        <f>[1]Source!H223</f>
        <v>шт.</v>
      </c>
      <c r="E389" s="48">
        <f>[1]Source!I223</f>
        <v>2</v>
      </c>
      <c r="F389" s="42"/>
      <c r="G389" s="49"/>
      <c r="H389" s="48"/>
      <c r="I389" s="48"/>
      <c r="J389" s="42"/>
      <c r="K389" s="42"/>
      <c r="Q389">
        <f>ROUND(([1]Source!BZ223/100)*ROUND(([1]Source!AF223*[1]Source!AV223)*[1]Source!I223, 2), 2)</f>
        <v>1249.72</v>
      </c>
      <c r="R389">
        <f>[1]Source!X223</f>
        <v>1249.72</v>
      </c>
      <c r="S389">
        <f>ROUND(([1]Source!CA223/100)*ROUND(([1]Source!AF223*[1]Source!AV223)*[1]Source!I223, 2), 2)</f>
        <v>178.53</v>
      </c>
      <c r="T389">
        <f>[1]Source!Y223</f>
        <v>178.53</v>
      </c>
      <c r="U389">
        <f>ROUND((175/100)*ROUND(([1]Source!AE223*[1]Source!AV223)*[1]Source!I223, 2), 2)</f>
        <v>0</v>
      </c>
      <c r="V389">
        <f>ROUND((108/100)*ROUND([1]Source!CS223*[1]Source!I223, 2), 2)</f>
        <v>0</v>
      </c>
    </row>
    <row r="390" spans="1:22" ht="14.5" x14ac:dyDescent="0.35">
      <c r="A390" s="51"/>
      <c r="B390" s="51"/>
      <c r="C390" s="51" t="s">
        <v>183</v>
      </c>
      <c r="D390" s="50"/>
      <c r="E390" s="48"/>
      <c r="F390" s="42">
        <f>[1]Source!AO223</f>
        <v>446.33</v>
      </c>
      <c r="G390" s="49" t="str">
        <f>[1]Source!DG223</f>
        <v>)*2</v>
      </c>
      <c r="H390" s="48">
        <f>[1]Source!AV223</f>
        <v>1</v>
      </c>
      <c r="I390" s="48">
        <f>IF([1]Source!BA223&lt;&gt; 0, [1]Source!BA223, 1)</f>
        <v>1</v>
      </c>
      <c r="J390" s="42">
        <f>[1]Source!S223</f>
        <v>1785.32</v>
      </c>
      <c r="K390" s="42"/>
    </row>
    <row r="391" spans="1:22" ht="14.5" x14ac:dyDescent="0.35">
      <c r="A391" s="51"/>
      <c r="B391" s="51"/>
      <c r="C391" s="51" t="s">
        <v>179</v>
      </c>
      <c r="D391" s="50" t="s">
        <v>176</v>
      </c>
      <c r="E391" s="48">
        <f>[1]Source!AT223</f>
        <v>70</v>
      </c>
      <c r="F391" s="42"/>
      <c r="G391" s="49"/>
      <c r="H391" s="48"/>
      <c r="I391" s="48"/>
      <c r="J391" s="42">
        <f>SUM(R389:R390)</f>
        <v>1249.72</v>
      </c>
      <c r="K391" s="42"/>
    </row>
    <row r="392" spans="1:22" ht="14.5" x14ac:dyDescent="0.35">
      <c r="A392" s="51"/>
      <c r="B392" s="51"/>
      <c r="C392" s="51" t="s">
        <v>178</v>
      </c>
      <c r="D392" s="50" t="s">
        <v>176</v>
      </c>
      <c r="E392" s="48">
        <f>[1]Source!AU223</f>
        <v>10</v>
      </c>
      <c r="F392" s="42"/>
      <c r="G392" s="49"/>
      <c r="H392" s="48"/>
      <c r="I392" s="48"/>
      <c r="J392" s="42">
        <f>SUM(T389:T391)</f>
        <v>178.53</v>
      </c>
      <c r="K392" s="42"/>
    </row>
    <row r="393" spans="1:22" ht="14.5" x14ac:dyDescent="0.35">
      <c r="A393" s="51"/>
      <c r="B393" s="51"/>
      <c r="C393" s="51" t="s">
        <v>175</v>
      </c>
      <c r="D393" s="50" t="s">
        <v>174</v>
      </c>
      <c r="E393" s="48">
        <f>[1]Source!AQ223</f>
        <v>1.06</v>
      </c>
      <c r="F393" s="42"/>
      <c r="G393" s="49" t="str">
        <f>[1]Source!DI223</f>
        <v>)*2</v>
      </c>
      <c r="H393" s="48">
        <f>[1]Source!AV223</f>
        <v>1</v>
      </c>
      <c r="I393" s="48"/>
      <c r="J393" s="42"/>
      <c r="K393" s="42">
        <f>[1]Source!U223</f>
        <v>4.24</v>
      </c>
    </row>
    <row r="394" spans="1:22" ht="14" x14ac:dyDescent="0.3">
      <c r="A394" s="47"/>
      <c r="B394" s="47"/>
      <c r="C394" s="47"/>
      <c r="D394" s="47"/>
      <c r="E394" s="47"/>
      <c r="F394" s="47"/>
      <c r="G394" s="47"/>
      <c r="H394" s="47"/>
      <c r="I394" s="183">
        <f>J390+J391+J392</f>
        <v>3213.57</v>
      </c>
      <c r="J394" s="183"/>
      <c r="K394" s="46">
        <f>IF([1]Source!I223&lt;&gt;0, ROUND(I394/[1]Source!I223, 2), 0)</f>
        <v>1606.79</v>
      </c>
      <c r="P394" s="45">
        <f>I394</f>
        <v>3213.57</v>
      </c>
    </row>
    <row r="395" spans="1:22" ht="42" x14ac:dyDescent="0.35">
      <c r="A395" s="51">
        <v>46</v>
      </c>
      <c r="B395" s="51" t="str">
        <f>[1]Source!F224</f>
        <v>1.23-2103-4-1/1</v>
      </c>
      <c r="C395" s="51" t="str">
        <f>[1]Source!G224</f>
        <v>Техническое обслуживание реле напряжения, реле промежуточного (прим) реле контроля фаз.</v>
      </c>
      <c r="D395" s="50" t="str">
        <f>[1]Source!H224</f>
        <v>шт.</v>
      </c>
      <c r="E395" s="48">
        <f>[1]Source!I224</f>
        <v>2</v>
      </c>
      <c r="F395" s="42"/>
      <c r="G395" s="49"/>
      <c r="H395" s="48"/>
      <c r="I395" s="48"/>
      <c r="J395" s="42"/>
      <c r="K395" s="42"/>
      <c r="Q395">
        <f>ROUND(([1]Source!BZ224/100)*ROUND(([1]Source!AF224*[1]Source!AV224)*[1]Source!I224, 2), 2)</f>
        <v>567.62</v>
      </c>
      <c r="R395">
        <f>[1]Source!X224</f>
        <v>567.62</v>
      </c>
      <c r="S395">
        <f>ROUND(([1]Source!CA224/100)*ROUND(([1]Source!AF224*[1]Source!AV224)*[1]Source!I224, 2), 2)</f>
        <v>81.09</v>
      </c>
      <c r="T395">
        <f>[1]Source!Y224</f>
        <v>81.09</v>
      </c>
      <c r="U395">
        <f>ROUND((175/100)*ROUND(([1]Source!AE224*[1]Source!AV224)*[1]Source!I224, 2), 2)</f>
        <v>0</v>
      </c>
      <c r="V395">
        <f>ROUND((108/100)*ROUND([1]Source!CS224*[1]Source!I224, 2), 2)</f>
        <v>0</v>
      </c>
    </row>
    <row r="396" spans="1:22" ht="14.5" x14ac:dyDescent="0.35">
      <c r="A396" s="51"/>
      <c r="B396" s="51"/>
      <c r="C396" s="51" t="s">
        <v>183</v>
      </c>
      <c r="D396" s="50"/>
      <c r="E396" s="48"/>
      <c r="F396" s="42">
        <f>[1]Source!AO224</f>
        <v>202.72</v>
      </c>
      <c r="G396" s="49" t="str">
        <f>[1]Source!DG224</f>
        <v>)*2</v>
      </c>
      <c r="H396" s="48">
        <f>[1]Source!AV224</f>
        <v>1</v>
      </c>
      <c r="I396" s="48">
        <f>IF([1]Source!BA224&lt;&gt; 0, [1]Source!BA224, 1)</f>
        <v>1</v>
      </c>
      <c r="J396" s="42">
        <f>[1]Source!S224</f>
        <v>810.88</v>
      </c>
      <c r="K396" s="42"/>
    </row>
    <row r="397" spans="1:22" ht="14.5" x14ac:dyDescent="0.35">
      <c r="A397" s="51"/>
      <c r="B397" s="51"/>
      <c r="C397" s="51" t="s">
        <v>180</v>
      </c>
      <c r="D397" s="50"/>
      <c r="E397" s="48"/>
      <c r="F397" s="42">
        <f>[1]Source!AL224</f>
        <v>0.74</v>
      </c>
      <c r="G397" s="49" t="str">
        <f>[1]Source!DD224</f>
        <v>)*2</v>
      </c>
      <c r="H397" s="48">
        <f>[1]Source!AW224</f>
        <v>1</v>
      </c>
      <c r="I397" s="48">
        <f>IF([1]Source!BC224&lt;&gt; 0, [1]Source!BC224, 1)</f>
        <v>1</v>
      </c>
      <c r="J397" s="42">
        <f>[1]Source!P224</f>
        <v>2.96</v>
      </c>
      <c r="K397" s="42"/>
    </row>
    <row r="398" spans="1:22" ht="14.5" x14ac:dyDescent="0.35">
      <c r="A398" s="51"/>
      <c r="B398" s="51"/>
      <c r="C398" s="51" t="s">
        <v>179</v>
      </c>
      <c r="D398" s="50" t="s">
        <v>176</v>
      </c>
      <c r="E398" s="48">
        <f>[1]Source!AT224</f>
        <v>70</v>
      </c>
      <c r="F398" s="42"/>
      <c r="G398" s="49"/>
      <c r="H398" s="48"/>
      <c r="I398" s="48"/>
      <c r="J398" s="42">
        <f>SUM(R395:R397)</f>
        <v>567.62</v>
      </c>
      <c r="K398" s="42"/>
    </row>
    <row r="399" spans="1:22" ht="14.5" x14ac:dyDescent="0.35">
      <c r="A399" s="51"/>
      <c r="B399" s="51"/>
      <c r="C399" s="51" t="s">
        <v>178</v>
      </c>
      <c r="D399" s="50" t="s">
        <v>176</v>
      </c>
      <c r="E399" s="48">
        <f>[1]Source!AU224</f>
        <v>10</v>
      </c>
      <c r="F399" s="42"/>
      <c r="G399" s="49"/>
      <c r="H399" s="48"/>
      <c r="I399" s="48"/>
      <c r="J399" s="42">
        <f>SUM(T395:T398)</f>
        <v>81.09</v>
      </c>
      <c r="K399" s="42"/>
    </row>
    <row r="400" spans="1:22" ht="14.5" x14ac:dyDescent="0.35">
      <c r="A400" s="51"/>
      <c r="B400" s="51"/>
      <c r="C400" s="51" t="s">
        <v>175</v>
      </c>
      <c r="D400" s="50" t="s">
        <v>174</v>
      </c>
      <c r="E400" s="48">
        <f>[1]Source!AQ224</f>
        <v>0.6</v>
      </c>
      <c r="F400" s="42"/>
      <c r="G400" s="49" t="str">
        <f>[1]Source!DI224</f>
        <v>)*2</v>
      </c>
      <c r="H400" s="48">
        <f>[1]Source!AV224</f>
        <v>1</v>
      </c>
      <c r="I400" s="48"/>
      <c r="J400" s="42"/>
      <c r="K400" s="42">
        <f>[1]Source!U224</f>
        <v>2.4</v>
      </c>
    </row>
    <row r="401" spans="1:22" ht="14" x14ac:dyDescent="0.3">
      <c r="A401" s="47"/>
      <c r="B401" s="47"/>
      <c r="C401" s="47"/>
      <c r="D401" s="47"/>
      <c r="E401" s="47"/>
      <c r="F401" s="47"/>
      <c r="G401" s="47"/>
      <c r="H401" s="47"/>
      <c r="I401" s="183">
        <f>J396+J397+J398+J399</f>
        <v>1462.55</v>
      </c>
      <c r="J401" s="183"/>
      <c r="K401" s="46">
        <f>IF([1]Source!I224&lt;&gt;0, ROUND(I401/[1]Source!I224, 2), 0)</f>
        <v>731.28</v>
      </c>
      <c r="P401" s="45">
        <f>I401</f>
        <v>1462.55</v>
      </c>
    </row>
    <row r="402" spans="1:22" ht="29" x14ac:dyDescent="0.35">
      <c r="C402" s="54" t="str">
        <f>[1]Source!G225</f>
        <v>Шкаф напольный 380/220В, 50 Гц, IP54, с блоком АВР на 16А</v>
      </c>
    </row>
    <row r="403" spans="1:22" ht="42" x14ac:dyDescent="0.35">
      <c r="A403" s="51">
        <v>47</v>
      </c>
      <c r="B403" s="51" t="str">
        <f>[1]Source!F226</f>
        <v>1.21-2303-32-1/1</v>
      </c>
      <c r="C403" s="51" t="str">
        <f>[1]Source!G226</f>
        <v>Техническое обслуживание быстродействующего автоматического ввода резерва (БАВР)</v>
      </c>
      <c r="D403" s="50" t="str">
        <f>[1]Source!H226</f>
        <v>шт.</v>
      </c>
      <c r="E403" s="48">
        <f>[1]Source!I226</f>
        <v>1</v>
      </c>
      <c r="F403" s="42"/>
      <c r="G403" s="49"/>
      <c r="H403" s="48"/>
      <c r="I403" s="48"/>
      <c r="J403" s="42"/>
      <c r="K403" s="42"/>
      <c r="Q403">
        <f>ROUND(([1]Source!BZ226/100)*ROUND(([1]Source!AF226*[1]Source!AV226)*[1]Source!I226, 2), 2)</f>
        <v>1315.52</v>
      </c>
      <c r="R403">
        <f>[1]Source!X226</f>
        <v>1315.52</v>
      </c>
      <c r="S403">
        <f>ROUND(([1]Source!CA226/100)*ROUND(([1]Source!AF226*[1]Source!AV226)*[1]Source!I226, 2), 2)</f>
        <v>187.93</v>
      </c>
      <c r="T403">
        <f>[1]Source!Y226</f>
        <v>187.93</v>
      </c>
      <c r="U403">
        <f>ROUND((175/100)*ROUND(([1]Source!AE226*[1]Source!AV226)*[1]Source!I226, 2), 2)</f>
        <v>0</v>
      </c>
      <c r="V403">
        <f>ROUND((108/100)*ROUND([1]Source!CS226*[1]Source!I226, 2), 2)</f>
        <v>0</v>
      </c>
    </row>
    <row r="404" spans="1:22" ht="14.5" x14ac:dyDescent="0.35">
      <c r="A404" s="51"/>
      <c r="B404" s="51"/>
      <c r="C404" s="51" t="s">
        <v>183</v>
      </c>
      <c r="D404" s="50"/>
      <c r="E404" s="48"/>
      <c r="F404" s="42">
        <f>[1]Source!AO226</f>
        <v>939.66</v>
      </c>
      <c r="G404" s="49" t="str">
        <f>[1]Source!DG226</f>
        <v>)*2</v>
      </c>
      <c r="H404" s="48">
        <f>[1]Source!AV226</f>
        <v>1</v>
      </c>
      <c r="I404" s="48">
        <f>IF([1]Source!BA226&lt;&gt; 0, [1]Source!BA226, 1)</f>
        <v>1</v>
      </c>
      <c r="J404" s="42">
        <f>[1]Source!S226</f>
        <v>1879.32</v>
      </c>
      <c r="K404" s="42"/>
    </row>
    <row r="405" spans="1:22" ht="14.5" x14ac:dyDescent="0.35">
      <c r="A405" s="51"/>
      <c r="B405" s="51"/>
      <c r="C405" s="51" t="s">
        <v>180</v>
      </c>
      <c r="D405" s="50"/>
      <c r="E405" s="48"/>
      <c r="F405" s="42">
        <f>[1]Source!AL226</f>
        <v>1177.6199999999999</v>
      </c>
      <c r="G405" s="49" t="str">
        <f>[1]Source!DD226</f>
        <v>)*2</v>
      </c>
      <c r="H405" s="48">
        <f>[1]Source!AW226</f>
        <v>1</v>
      </c>
      <c r="I405" s="48">
        <f>IF([1]Source!BC226&lt;&gt; 0, [1]Source!BC226, 1)</f>
        <v>1</v>
      </c>
      <c r="J405" s="42">
        <f>[1]Source!P226</f>
        <v>2355.2399999999998</v>
      </c>
      <c r="K405" s="42"/>
    </row>
    <row r="406" spans="1:22" ht="14.5" x14ac:dyDescent="0.35">
      <c r="A406" s="51"/>
      <c r="B406" s="51"/>
      <c r="C406" s="51" t="s">
        <v>179</v>
      </c>
      <c r="D406" s="50" t="s">
        <v>176</v>
      </c>
      <c r="E406" s="48">
        <f>[1]Source!AT226</f>
        <v>70</v>
      </c>
      <c r="F406" s="42"/>
      <c r="G406" s="49"/>
      <c r="H406" s="48"/>
      <c r="I406" s="48"/>
      <c r="J406" s="42">
        <f>SUM(R403:R405)</f>
        <v>1315.52</v>
      </c>
      <c r="K406" s="42"/>
    </row>
    <row r="407" spans="1:22" ht="14.5" x14ac:dyDescent="0.35">
      <c r="A407" s="51"/>
      <c r="B407" s="51"/>
      <c r="C407" s="51" t="s">
        <v>178</v>
      </c>
      <c r="D407" s="50" t="s">
        <v>176</v>
      </c>
      <c r="E407" s="48">
        <f>[1]Source!AU226</f>
        <v>10</v>
      </c>
      <c r="F407" s="42"/>
      <c r="G407" s="49"/>
      <c r="H407" s="48"/>
      <c r="I407" s="48"/>
      <c r="J407" s="42">
        <f>SUM(T403:T406)</f>
        <v>187.93</v>
      </c>
      <c r="K407" s="42"/>
    </row>
    <row r="408" spans="1:22" ht="14.5" x14ac:dyDescent="0.35">
      <c r="A408" s="51"/>
      <c r="B408" s="51"/>
      <c r="C408" s="51" t="s">
        <v>175</v>
      </c>
      <c r="D408" s="50" t="s">
        <v>174</v>
      </c>
      <c r="E408" s="48">
        <f>[1]Source!AQ226</f>
        <v>2.42</v>
      </c>
      <c r="F408" s="42"/>
      <c r="G408" s="49" t="str">
        <f>[1]Source!DI226</f>
        <v>)*2</v>
      </c>
      <c r="H408" s="48">
        <f>[1]Source!AV226</f>
        <v>1</v>
      </c>
      <c r="I408" s="48"/>
      <c r="J408" s="42"/>
      <c r="K408" s="42">
        <f>[1]Source!U226</f>
        <v>4.84</v>
      </c>
    </row>
    <row r="409" spans="1:22" ht="14" x14ac:dyDescent="0.3">
      <c r="A409" s="47"/>
      <c r="B409" s="47"/>
      <c r="C409" s="47"/>
      <c r="D409" s="47"/>
      <c r="E409" s="47"/>
      <c r="F409" s="47"/>
      <c r="G409" s="47"/>
      <c r="H409" s="47"/>
      <c r="I409" s="183">
        <f>J404+J405+J406+J407</f>
        <v>5738.01</v>
      </c>
      <c r="J409" s="183"/>
      <c r="K409" s="46">
        <f>IF([1]Source!I226&lt;&gt;0, ROUND(I409/[1]Source!I226, 2), 0)</f>
        <v>5738.01</v>
      </c>
      <c r="P409" s="45">
        <f>I409</f>
        <v>5738.01</v>
      </c>
    </row>
    <row r="410" spans="1:22" ht="70" x14ac:dyDescent="0.35">
      <c r="A410" s="51">
        <v>48</v>
      </c>
      <c r="B410" s="51" t="str">
        <f>[1]Source!F227</f>
        <v>1.21-2303-3-1/1</v>
      </c>
      <c r="C410" s="51" t="str">
        <f>[1]Source!G227</f>
        <v>Техническое обслуживание выключателей автоматических трехполюсных установочных, номинальный ток до 200 А,  (выключатель 380 В, 6 А)</v>
      </c>
      <c r="D410" s="50" t="str">
        <f>[1]Source!H227</f>
        <v>шт.</v>
      </c>
      <c r="E410" s="48">
        <f>[1]Source!I227</f>
        <v>3</v>
      </c>
      <c r="F410" s="42"/>
      <c r="G410" s="49"/>
      <c r="H410" s="48"/>
      <c r="I410" s="48"/>
      <c r="J410" s="42"/>
      <c r="K410" s="42"/>
      <c r="Q410">
        <f>ROUND(([1]Source!BZ227/100)*ROUND(([1]Source!AF227*[1]Source!AV227)*[1]Source!I227, 2), 2)</f>
        <v>2128.52</v>
      </c>
      <c r="R410">
        <f>[1]Source!X227</f>
        <v>2128.52</v>
      </c>
      <c r="S410">
        <f>ROUND(([1]Source!CA227/100)*ROUND(([1]Source!AF227*[1]Source!AV227)*[1]Source!I227, 2), 2)</f>
        <v>304.07</v>
      </c>
      <c r="T410">
        <f>[1]Source!Y227</f>
        <v>304.07</v>
      </c>
      <c r="U410">
        <f>ROUND((175/100)*ROUND(([1]Source!AE227*[1]Source!AV227)*[1]Source!I227, 2), 2)</f>
        <v>0</v>
      </c>
      <c r="V410">
        <f>ROUND((108/100)*ROUND([1]Source!CS227*[1]Source!I227, 2), 2)</f>
        <v>0</v>
      </c>
    </row>
    <row r="411" spans="1:22" ht="14.5" x14ac:dyDescent="0.35">
      <c r="A411" s="51"/>
      <c r="B411" s="51"/>
      <c r="C411" s="51" t="s">
        <v>183</v>
      </c>
      <c r="D411" s="50"/>
      <c r="E411" s="48"/>
      <c r="F411" s="42">
        <f>[1]Source!AO227</f>
        <v>506.79</v>
      </c>
      <c r="G411" s="49" t="str">
        <f>[1]Source!DG227</f>
        <v>)*2</v>
      </c>
      <c r="H411" s="48">
        <f>[1]Source!AV227</f>
        <v>1</v>
      </c>
      <c r="I411" s="48">
        <f>IF([1]Source!BA227&lt;&gt; 0, [1]Source!BA227, 1)</f>
        <v>1</v>
      </c>
      <c r="J411" s="42">
        <f>[1]Source!S227</f>
        <v>3040.74</v>
      </c>
      <c r="K411" s="42"/>
    </row>
    <row r="412" spans="1:22" ht="14.5" x14ac:dyDescent="0.35">
      <c r="A412" s="51"/>
      <c r="B412" s="51"/>
      <c r="C412" s="51" t="s">
        <v>180</v>
      </c>
      <c r="D412" s="50"/>
      <c r="E412" s="48"/>
      <c r="F412" s="42">
        <f>[1]Source!AL227</f>
        <v>13.53</v>
      </c>
      <c r="G412" s="49" t="str">
        <f>[1]Source!DD227</f>
        <v>)*2</v>
      </c>
      <c r="H412" s="48">
        <f>[1]Source!AW227</f>
        <v>1</v>
      </c>
      <c r="I412" s="48">
        <f>IF([1]Source!BC227&lt;&gt; 0, [1]Source!BC227, 1)</f>
        <v>1</v>
      </c>
      <c r="J412" s="42">
        <f>[1]Source!P227</f>
        <v>81.180000000000007</v>
      </c>
      <c r="K412" s="42"/>
    </row>
    <row r="413" spans="1:22" ht="14.5" x14ac:dyDescent="0.35">
      <c r="A413" s="51"/>
      <c r="B413" s="51"/>
      <c r="C413" s="51" t="s">
        <v>179</v>
      </c>
      <c r="D413" s="50" t="s">
        <v>176</v>
      </c>
      <c r="E413" s="48">
        <f>[1]Source!AT227</f>
        <v>70</v>
      </c>
      <c r="F413" s="42"/>
      <c r="G413" s="49"/>
      <c r="H413" s="48"/>
      <c r="I413" s="48"/>
      <c r="J413" s="42">
        <f>SUM(R410:R412)</f>
        <v>2128.52</v>
      </c>
      <c r="K413" s="42"/>
    </row>
    <row r="414" spans="1:22" ht="14.5" x14ac:dyDescent="0.35">
      <c r="A414" s="51"/>
      <c r="B414" s="51"/>
      <c r="C414" s="51" t="s">
        <v>178</v>
      </c>
      <c r="D414" s="50" t="s">
        <v>176</v>
      </c>
      <c r="E414" s="48">
        <f>[1]Source!AU227</f>
        <v>10</v>
      </c>
      <c r="F414" s="42"/>
      <c r="G414" s="49"/>
      <c r="H414" s="48"/>
      <c r="I414" s="48"/>
      <c r="J414" s="42">
        <f>SUM(T410:T413)</f>
        <v>304.07</v>
      </c>
      <c r="K414" s="42"/>
    </row>
    <row r="415" spans="1:22" ht="14.5" x14ac:dyDescent="0.35">
      <c r="A415" s="51"/>
      <c r="B415" s="51"/>
      <c r="C415" s="51" t="s">
        <v>175</v>
      </c>
      <c r="D415" s="50" t="s">
        <v>174</v>
      </c>
      <c r="E415" s="48">
        <f>[1]Source!AQ227</f>
        <v>1.5</v>
      </c>
      <c r="F415" s="42"/>
      <c r="G415" s="49" t="str">
        <f>[1]Source!DI227</f>
        <v>)*2</v>
      </c>
      <c r="H415" s="48">
        <f>[1]Source!AV227</f>
        <v>1</v>
      </c>
      <c r="I415" s="48"/>
      <c r="J415" s="42"/>
      <c r="K415" s="42">
        <f>[1]Source!U227</f>
        <v>9</v>
      </c>
    </row>
    <row r="416" spans="1:22" ht="14" x14ac:dyDescent="0.3">
      <c r="A416" s="47"/>
      <c r="B416" s="47"/>
      <c r="C416" s="47"/>
      <c r="D416" s="47"/>
      <c r="E416" s="47"/>
      <c r="F416" s="47"/>
      <c r="G416" s="47"/>
      <c r="H416" s="47"/>
      <c r="I416" s="183">
        <f>J411+J412+J413+J414</f>
        <v>5554.5099999999993</v>
      </c>
      <c r="J416" s="183"/>
      <c r="K416" s="46">
        <f>IF([1]Source!I227&lt;&gt;0, ROUND(I416/[1]Source!I227, 2), 0)</f>
        <v>1851.5</v>
      </c>
      <c r="P416" s="45">
        <f>I416</f>
        <v>5554.5099999999993</v>
      </c>
    </row>
    <row r="417" spans="1:22" ht="56" x14ac:dyDescent="0.35">
      <c r="A417" s="51">
        <v>49</v>
      </c>
      <c r="B417" s="51" t="str">
        <f>[1]Source!F228</f>
        <v>1.21-2303-19-1/1</v>
      </c>
      <c r="C417" s="51" t="str">
        <f>[1]Source!G228</f>
        <v>Техническое обслуживание выключателей автоматических однополюсных установочных на номинальный ток до 63 А</v>
      </c>
      <c r="D417" s="50" t="str">
        <f>[1]Source!H228</f>
        <v>шт.</v>
      </c>
      <c r="E417" s="48">
        <f>[1]Source!I228</f>
        <v>5</v>
      </c>
      <c r="F417" s="42"/>
      <c r="G417" s="49"/>
      <c r="H417" s="48"/>
      <c r="I417" s="48"/>
      <c r="J417" s="42"/>
      <c r="K417" s="42"/>
      <c r="Q417">
        <f>ROUND(([1]Source!BZ228/100)*ROUND(([1]Source!AF228*[1]Source!AV228)*[1]Source!I228, 2), 2)</f>
        <v>2838.01</v>
      </c>
      <c r="R417">
        <f>[1]Source!X228</f>
        <v>2838.01</v>
      </c>
      <c r="S417">
        <f>ROUND(([1]Source!CA228/100)*ROUND(([1]Source!AF228*[1]Source!AV228)*[1]Source!I228, 2), 2)</f>
        <v>405.43</v>
      </c>
      <c r="T417">
        <f>[1]Source!Y228</f>
        <v>405.43</v>
      </c>
      <c r="U417">
        <f>ROUND((175/100)*ROUND(([1]Source!AE228*[1]Source!AV228)*[1]Source!I228, 2), 2)</f>
        <v>0</v>
      </c>
      <c r="V417">
        <f>ROUND((108/100)*ROUND([1]Source!CS228*[1]Source!I228, 2), 2)</f>
        <v>0</v>
      </c>
    </row>
    <row r="418" spans="1:22" ht="14.5" x14ac:dyDescent="0.35">
      <c r="A418" s="51"/>
      <c r="B418" s="51"/>
      <c r="C418" s="51" t="s">
        <v>183</v>
      </c>
      <c r="D418" s="50"/>
      <c r="E418" s="48"/>
      <c r="F418" s="42">
        <f>[1]Source!AO228</f>
        <v>405.43</v>
      </c>
      <c r="G418" s="49" t="str">
        <f>[1]Source!DG228</f>
        <v>)*2</v>
      </c>
      <c r="H418" s="48">
        <f>[1]Source!AV228</f>
        <v>1</v>
      </c>
      <c r="I418" s="48">
        <f>IF([1]Source!BA228&lt;&gt; 0, [1]Source!BA228, 1)</f>
        <v>1</v>
      </c>
      <c r="J418" s="42">
        <f>[1]Source!S228</f>
        <v>4054.3</v>
      </c>
      <c r="K418" s="42"/>
    </row>
    <row r="419" spans="1:22" ht="14.5" x14ac:dyDescent="0.35">
      <c r="A419" s="51"/>
      <c r="B419" s="51"/>
      <c r="C419" s="51" t="s">
        <v>180</v>
      </c>
      <c r="D419" s="50"/>
      <c r="E419" s="48"/>
      <c r="F419" s="42">
        <f>[1]Source!AL228</f>
        <v>1.44</v>
      </c>
      <c r="G419" s="49" t="str">
        <f>[1]Source!DD228</f>
        <v>)*2</v>
      </c>
      <c r="H419" s="48">
        <f>[1]Source!AW228</f>
        <v>1</v>
      </c>
      <c r="I419" s="48">
        <f>IF([1]Source!BC228&lt;&gt; 0, [1]Source!BC228, 1)</f>
        <v>1</v>
      </c>
      <c r="J419" s="42">
        <f>[1]Source!P228</f>
        <v>14.4</v>
      </c>
      <c r="K419" s="42"/>
    </row>
    <row r="420" spans="1:22" ht="14.5" x14ac:dyDescent="0.35">
      <c r="A420" s="51"/>
      <c r="B420" s="51"/>
      <c r="C420" s="51" t="s">
        <v>179</v>
      </c>
      <c r="D420" s="50" t="s">
        <v>176</v>
      </c>
      <c r="E420" s="48">
        <f>[1]Source!AT228</f>
        <v>70</v>
      </c>
      <c r="F420" s="42"/>
      <c r="G420" s="49"/>
      <c r="H420" s="48"/>
      <c r="I420" s="48"/>
      <c r="J420" s="42">
        <f>SUM(R417:R419)</f>
        <v>2838.01</v>
      </c>
      <c r="K420" s="42"/>
    </row>
    <row r="421" spans="1:22" ht="14.5" x14ac:dyDescent="0.35">
      <c r="A421" s="51"/>
      <c r="B421" s="51"/>
      <c r="C421" s="51" t="s">
        <v>178</v>
      </c>
      <c r="D421" s="50" t="s">
        <v>176</v>
      </c>
      <c r="E421" s="48">
        <f>[1]Source!AU228</f>
        <v>10</v>
      </c>
      <c r="F421" s="42"/>
      <c r="G421" s="49"/>
      <c r="H421" s="48"/>
      <c r="I421" s="48"/>
      <c r="J421" s="42">
        <f>SUM(T417:T420)</f>
        <v>405.43</v>
      </c>
      <c r="K421" s="42"/>
    </row>
    <row r="422" spans="1:22" ht="14.5" x14ac:dyDescent="0.35">
      <c r="A422" s="51"/>
      <c r="B422" s="51"/>
      <c r="C422" s="51" t="s">
        <v>175</v>
      </c>
      <c r="D422" s="50" t="s">
        <v>174</v>
      </c>
      <c r="E422" s="48">
        <f>[1]Source!AQ228</f>
        <v>1.2</v>
      </c>
      <c r="F422" s="42"/>
      <c r="G422" s="49" t="str">
        <f>[1]Source!DI228</f>
        <v>)*2</v>
      </c>
      <c r="H422" s="48">
        <f>[1]Source!AV228</f>
        <v>1</v>
      </c>
      <c r="I422" s="48"/>
      <c r="J422" s="42"/>
      <c r="K422" s="42">
        <f>[1]Source!U228</f>
        <v>12</v>
      </c>
    </row>
    <row r="423" spans="1:22" ht="14" x14ac:dyDescent="0.3">
      <c r="A423" s="47"/>
      <c r="B423" s="47"/>
      <c r="C423" s="47"/>
      <c r="D423" s="47"/>
      <c r="E423" s="47"/>
      <c r="F423" s="47"/>
      <c r="G423" s="47"/>
      <c r="H423" s="47"/>
      <c r="I423" s="183">
        <f>J418+J419+J420+J421</f>
        <v>7312.1400000000012</v>
      </c>
      <c r="J423" s="183"/>
      <c r="K423" s="46">
        <f>IF([1]Source!I228&lt;&gt;0, ROUND(I423/[1]Source!I228, 2), 0)</f>
        <v>1462.43</v>
      </c>
      <c r="P423" s="45">
        <f>I423</f>
        <v>7312.1400000000012</v>
      </c>
    </row>
    <row r="424" spans="1:22" ht="70" x14ac:dyDescent="0.35">
      <c r="A424" s="51">
        <v>50</v>
      </c>
      <c r="B424" s="51" t="str">
        <f>[1]Source!F229</f>
        <v>1.23-2303-13-1/1</v>
      </c>
      <c r="C424" s="51" t="str">
        <f>[1]Source!G229</f>
        <v>Техническое обслуживание преобразователей частоты до 5 кВт прим. (Преобразователь частоты для насосов мощностью 3кВт 380 В с датчиком перепада давления)</v>
      </c>
      <c r="D424" s="50" t="str">
        <f>[1]Source!H229</f>
        <v>шт.</v>
      </c>
      <c r="E424" s="48">
        <f>[1]Source!I229</f>
        <v>2</v>
      </c>
      <c r="F424" s="42"/>
      <c r="G424" s="49"/>
      <c r="H424" s="48"/>
      <c r="I424" s="48"/>
      <c r="J424" s="42"/>
      <c r="K424" s="42"/>
      <c r="Q424">
        <f>ROUND(([1]Source!BZ229/100)*ROUND(([1]Source!AF229*[1]Source!AV229)*[1]Source!I229, 2), 2)</f>
        <v>4827.2299999999996</v>
      </c>
      <c r="R424">
        <f>[1]Source!X229</f>
        <v>4827.2299999999996</v>
      </c>
      <c r="S424">
        <f>ROUND(([1]Source!CA229/100)*ROUND(([1]Source!AF229*[1]Source!AV229)*[1]Source!I229, 2), 2)</f>
        <v>689.6</v>
      </c>
      <c r="T424">
        <f>[1]Source!Y229</f>
        <v>689.6</v>
      </c>
      <c r="U424">
        <f>ROUND((175/100)*ROUND(([1]Source!AE229*[1]Source!AV229)*[1]Source!I229, 2), 2)</f>
        <v>0</v>
      </c>
      <c r="V424">
        <f>ROUND((108/100)*ROUND([1]Source!CS229*[1]Source!I229, 2), 2)</f>
        <v>0</v>
      </c>
    </row>
    <row r="425" spans="1:22" ht="14.5" x14ac:dyDescent="0.35">
      <c r="A425" s="51"/>
      <c r="B425" s="51"/>
      <c r="C425" s="51" t="s">
        <v>183</v>
      </c>
      <c r="D425" s="50"/>
      <c r="E425" s="48"/>
      <c r="F425" s="42">
        <f>[1]Source!AO229</f>
        <v>1724.01</v>
      </c>
      <c r="G425" s="49" t="str">
        <f>[1]Source!DG229</f>
        <v>)*2</v>
      </c>
      <c r="H425" s="48">
        <f>[1]Source!AV229</f>
        <v>1</v>
      </c>
      <c r="I425" s="48">
        <f>IF([1]Source!BA229&lt;&gt; 0, [1]Source!BA229, 1)</f>
        <v>1</v>
      </c>
      <c r="J425" s="42">
        <f>[1]Source!S229</f>
        <v>6896.04</v>
      </c>
      <c r="K425" s="42"/>
    </row>
    <row r="426" spans="1:22" ht="14.5" x14ac:dyDescent="0.35">
      <c r="A426" s="51"/>
      <c r="B426" s="51"/>
      <c r="C426" s="51" t="s">
        <v>180</v>
      </c>
      <c r="D426" s="50"/>
      <c r="E426" s="48"/>
      <c r="F426" s="42">
        <f>[1]Source!AL229</f>
        <v>9.5399999999999991</v>
      </c>
      <c r="G426" s="49" t="str">
        <f>[1]Source!DD229</f>
        <v>)*2</v>
      </c>
      <c r="H426" s="48">
        <f>[1]Source!AW229</f>
        <v>1</v>
      </c>
      <c r="I426" s="48">
        <f>IF([1]Source!BC229&lt;&gt; 0, [1]Source!BC229, 1)</f>
        <v>1</v>
      </c>
      <c r="J426" s="42">
        <f>[1]Source!P229</f>
        <v>38.159999999999997</v>
      </c>
      <c r="K426" s="42"/>
    </row>
    <row r="427" spans="1:22" ht="14.5" x14ac:dyDescent="0.35">
      <c r="A427" s="51"/>
      <c r="B427" s="51"/>
      <c r="C427" s="51" t="s">
        <v>179</v>
      </c>
      <c r="D427" s="50" t="s">
        <v>176</v>
      </c>
      <c r="E427" s="48">
        <f>[1]Source!AT229</f>
        <v>70</v>
      </c>
      <c r="F427" s="42"/>
      <c r="G427" s="49"/>
      <c r="H427" s="48"/>
      <c r="I427" s="48"/>
      <c r="J427" s="42">
        <f>SUM(R424:R426)</f>
        <v>4827.2299999999996</v>
      </c>
      <c r="K427" s="42"/>
    </row>
    <row r="428" spans="1:22" ht="14.5" x14ac:dyDescent="0.35">
      <c r="A428" s="51"/>
      <c r="B428" s="51"/>
      <c r="C428" s="51" t="s">
        <v>178</v>
      </c>
      <c r="D428" s="50" t="s">
        <v>176</v>
      </c>
      <c r="E428" s="48">
        <f>[1]Source!AU229</f>
        <v>10</v>
      </c>
      <c r="F428" s="42"/>
      <c r="G428" s="49"/>
      <c r="H428" s="48"/>
      <c r="I428" s="48"/>
      <c r="J428" s="42">
        <f>SUM(T424:T427)</f>
        <v>689.6</v>
      </c>
      <c r="K428" s="42"/>
    </row>
    <row r="429" spans="1:22" ht="14.5" x14ac:dyDescent="0.35">
      <c r="A429" s="51"/>
      <c r="B429" s="51"/>
      <c r="C429" s="51" t="s">
        <v>175</v>
      </c>
      <c r="D429" s="50" t="s">
        <v>174</v>
      </c>
      <c r="E429" s="48">
        <f>[1]Source!AQ229</f>
        <v>4.4400000000000004</v>
      </c>
      <c r="F429" s="42"/>
      <c r="G429" s="49" t="str">
        <f>[1]Source!DI229</f>
        <v>)*2</v>
      </c>
      <c r="H429" s="48">
        <f>[1]Source!AV229</f>
        <v>1</v>
      </c>
      <c r="I429" s="48"/>
      <c r="J429" s="42"/>
      <c r="K429" s="42">
        <f>[1]Source!U229</f>
        <v>17.760000000000002</v>
      </c>
    </row>
    <row r="430" spans="1:22" ht="14" x14ac:dyDescent="0.3">
      <c r="A430" s="47"/>
      <c r="B430" s="47"/>
      <c r="C430" s="47"/>
      <c r="D430" s="47"/>
      <c r="E430" s="47"/>
      <c r="F430" s="47"/>
      <c r="G430" s="47"/>
      <c r="H430" s="47"/>
      <c r="I430" s="183">
        <f>J425+J426+J427+J428</f>
        <v>12451.03</v>
      </c>
      <c r="J430" s="183"/>
      <c r="K430" s="46">
        <f>IF([1]Source!I229&lt;&gt;0, ROUND(I430/[1]Source!I229, 2), 0)</f>
        <v>6225.52</v>
      </c>
      <c r="P430" s="45">
        <f>I430</f>
        <v>12451.03</v>
      </c>
    </row>
    <row r="431" spans="1:22" ht="70" x14ac:dyDescent="0.35">
      <c r="A431" s="51">
        <v>51</v>
      </c>
      <c r="B431" s="51" t="str">
        <f>[1]Source!F230</f>
        <v>1.23-2303-13-1/1</v>
      </c>
      <c r="C431" s="51" t="str">
        <f>[1]Source!G230</f>
        <v>Техническое обслуживание преобразователей частоты до 5 кВт прим. (Преобразователь частоты для насосов мощностью 0,75кВт 380 В с датчиком перепада давления)</v>
      </c>
      <c r="D431" s="50" t="str">
        <f>[1]Source!H230</f>
        <v>шт.</v>
      </c>
      <c r="E431" s="48">
        <f>[1]Source!I230</f>
        <v>1</v>
      </c>
      <c r="F431" s="42"/>
      <c r="G431" s="49"/>
      <c r="H431" s="48"/>
      <c r="I431" s="48"/>
      <c r="J431" s="42"/>
      <c r="K431" s="42"/>
      <c r="Q431">
        <f>ROUND(([1]Source!BZ230/100)*ROUND(([1]Source!AF230*[1]Source!AV230)*[1]Source!I230, 2), 2)</f>
        <v>2413.61</v>
      </c>
      <c r="R431">
        <f>[1]Source!X230</f>
        <v>2413.61</v>
      </c>
      <c r="S431">
        <f>ROUND(([1]Source!CA230/100)*ROUND(([1]Source!AF230*[1]Source!AV230)*[1]Source!I230, 2), 2)</f>
        <v>344.8</v>
      </c>
      <c r="T431">
        <f>[1]Source!Y230</f>
        <v>344.8</v>
      </c>
      <c r="U431">
        <f>ROUND((175/100)*ROUND(([1]Source!AE230*[1]Source!AV230)*[1]Source!I230, 2), 2)</f>
        <v>0</v>
      </c>
      <c r="V431">
        <f>ROUND((108/100)*ROUND([1]Source!CS230*[1]Source!I230, 2), 2)</f>
        <v>0</v>
      </c>
    </row>
    <row r="432" spans="1:22" ht="14.5" x14ac:dyDescent="0.35">
      <c r="A432" s="51"/>
      <c r="B432" s="51"/>
      <c r="C432" s="51" t="s">
        <v>183</v>
      </c>
      <c r="D432" s="50"/>
      <c r="E432" s="48"/>
      <c r="F432" s="42">
        <f>[1]Source!AO230</f>
        <v>1724.01</v>
      </c>
      <c r="G432" s="49" t="str">
        <f>[1]Source!DG230</f>
        <v>)*2</v>
      </c>
      <c r="H432" s="48">
        <f>[1]Source!AV230</f>
        <v>1</v>
      </c>
      <c r="I432" s="48">
        <f>IF([1]Source!BA230&lt;&gt; 0, [1]Source!BA230, 1)</f>
        <v>1</v>
      </c>
      <c r="J432" s="42">
        <f>[1]Source!S230</f>
        <v>3448.02</v>
      </c>
      <c r="K432" s="42"/>
    </row>
    <row r="433" spans="1:22" ht="14.5" x14ac:dyDescent="0.35">
      <c r="A433" s="51"/>
      <c r="B433" s="51"/>
      <c r="C433" s="51" t="s">
        <v>180</v>
      </c>
      <c r="D433" s="50"/>
      <c r="E433" s="48"/>
      <c r="F433" s="42">
        <f>[1]Source!AL230</f>
        <v>9.5399999999999991</v>
      </c>
      <c r="G433" s="49" t="str">
        <f>[1]Source!DD230</f>
        <v>)*2</v>
      </c>
      <c r="H433" s="48">
        <f>[1]Source!AW230</f>
        <v>1</v>
      </c>
      <c r="I433" s="48">
        <f>IF([1]Source!BC230&lt;&gt; 0, [1]Source!BC230, 1)</f>
        <v>1</v>
      </c>
      <c r="J433" s="42">
        <f>[1]Source!P230</f>
        <v>19.079999999999998</v>
      </c>
      <c r="K433" s="42"/>
    </row>
    <row r="434" spans="1:22" ht="14.5" x14ac:dyDescent="0.35">
      <c r="A434" s="51"/>
      <c r="B434" s="51"/>
      <c r="C434" s="51" t="s">
        <v>179</v>
      </c>
      <c r="D434" s="50" t="s">
        <v>176</v>
      </c>
      <c r="E434" s="48">
        <f>[1]Source!AT230</f>
        <v>70</v>
      </c>
      <c r="F434" s="42"/>
      <c r="G434" s="49"/>
      <c r="H434" s="48"/>
      <c r="I434" s="48"/>
      <c r="J434" s="42">
        <f>SUM(R431:R433)</f>
        <v>2413.61</v>
      </c>
      <c r="K434" s="42"/>
    </row>
    <row r="435" spans="1:22" ht="14.5" x14ac:dyDescent="0.35">
      <c r="A435" s="51"/>
      <c r="B435" s="51"/>
      <c r="C435" s="51" t="s">
        <v>178</v>
      </c>
      <c r="D435" s="50" t="s">
        <v>176</v>
      </c>
      <c r="E435" s="48">
        <f>[1]Source!AU230</f>
        <v>10</v>
      </c>
      <c r="F435" s="42"/>
      <c r="G435" s="49"/>
      <c r="H435" s="48"/>
      <c r="I435" s="48"/>
      <c r="J435" s="42">
        <f>SUM(T431:T434)</f>
        <v>344.8</v>
      </c>
      <c r="K435" s="42"/>
    </row>
    <row r="436" spans="1:22" ht="14.5" x14ac:dyDescent="0.35">
      <c r="A436" s="51"/>
      <c r="B436" s="51"/>
      <c r="C436" s="51" t="s">
        <v>175</v>
      </c>
      <c r="D436" s="50" t="s">
        <v>174</v>
      </c>
      <c r="E436" s="48">
        <f>[1]Source!AQ230</f>
        <v>4.4400000000000004</v>
      </c>
      <c r="F436" s="42"/>
      <c r="G436" s="49" t="str">
        <f>[1]Source!DI230</f>
        <v>)*2</v>
      </c>
      <c r="H436" s="48">
        <f>[1]Source!AV230</f>
        <v>1</v>
      </c>
      <c r="I436" s="48"/>
      <c r="J436" s="42"/>
      <c r="K436" s="42">
        <f>[1]Source!U230</f>
        <v>8.8800000000000008</v>
      </c>
    </row>
    <row r="437" spans="1:22" ht="14" x14ac:dyDescent="0.3">
      <c r="A437" s="47"/>
      <c r="B437" s="47"/>
      <c r="C437" s="47"/>
      <c r="D437" s="47"/>
      <c r="E437" s="47"/>
      <c r="F437" s="47"/>
      <c r="G437" s="47"/>
      <c r="H437" s="47"/>
      <c r="I437" s="183">
        <f>J432+J433+J434+J435</f>
        <v>6225.51</v>
      </c>
      <c r="J437" s="183"/>
      <c r="K437" s="46">
        <f>IF([1]Source!I230&lt;&gt;0, ROUND(I437/[1]Source!I230, 2), 0)</f>
        <v>6225.51</v>
      </c>
      <c r="P437" s="45">
        <f>I437</f>
        <v>6225.51</v>
      </c>
    </row>
    <row r="438" spans="1:22" ht="29" x14ac:dyDescent="0.35">
      <c r="C438" s="54" t="str">
        <f>[1]Source!G231</f>
        <v>Щит навесной 380/220В, 50Гц, IP65 на 8 модулей (2 комплекта)</v>
      </c>
    </row>
    <row r="439" spans="1:22" ht="56" x14ac:dyDescent="0.35">
      <c r="A439" s="51">
        <v>52</v>
      </c>
      <c r="B439" s="51" t="str">
        <f>[1]Source!F232</f>
        <v>1.21-2303-28-1/1</v>
      </c>
      <c r="C439" s="51" t="str">
        <f>[1]Source!G232</f>
        <v>Техническое обслуживание автоматического выключателя до 160 А (выключатель нагрузки реверсивный  380В 63 А)</v>
      </c>
      <c r="D439" s="50" t="str">
        <f>[1]Source!H232</f>
        <v>шт.</v>
      </c>
      <c r="E439" s="48">
        <f>[1]Source!I232</f>
        <v>1</v>
      </c>
      <c r="F439" s="42"/>
      <c r="G439" s="49"/>
      <c r="H439" s="48"/>
      <c r="I439" s="48"/>
      <c r="J439" s="42"/>
      <c r="K439" s="42"/>
      <c r="Q439">
        <f>ROUND(([1]Source!BZ232/100)*ROUND(([1]Source!AF232*[1]Source!AV232)*[1]Source!I232, 2), 2)</f>
        <v>163.09</v>
      </c>
      <c r="R439">
        <f>[1]Source!X232</f>
        <v>163.09</v>
      </c>
      <c r="S439">
        <f>ROUND(([1]Source!CA232/100)*ROUND(([1]Source!AF232*[1]Source!AV232)*[1]Source!I232, 2), 2)</f>
        <v>23.3</v>
      </c>
      <c r="T439">
        <f>[1]Source!Y232</f>
        <v>23.3</v>
      </c>
      <c r="U439">
        <f>ROUND((175/100)*ROUND(([1]Source!AE232*[1]Source!AV232)*[1]Source!I232, 2), 2)</f>
        <v>0</v>
      </c>
      <c r="V439">
        <f>ROUND((108/100)*ROUND([1]Source!CS232*[1]Source!I232, 2), 2)</f>
        <v>0</v>
      </c>
    </row>
    <row r="440" spans="1:22" ht="14.5" x14ac:dyDescent="0.35">
      <c r="A440" s="51"/>
      <c r="B440" s="51"/>
      <c r="C440" s="51" t="s">
        <v>183</v>
      </c>
      <c r="D440" s="50"/>
      <c r="E440" s="48"/>
      <c r="F440" s="42">
        <f>[1]Source!AO232</f>
        <v>116.49</v>
      </c>
      <c r="G440" s="49" t="str">
        <f>[1]Source!DG232</f>
        <v>)*2</v>
      </c>
      <c r="H440" s="48">
        <f>[1]Source!AV232</f>
        <v>1</v>
      </c>
      <c r="I440" s="48">
        <f>IF([1]Source!BA232&lt;&gt; 0, [1]Source!BA232, 1)</f>
        <v>1</v>
      </c>
      <c r="J440" s="42">
        <f>[1]Source!S232</f>
        <v>232.98</v>
      </c>
      <c r="K440" s="42"/>
    </row>
    <row r="441" spans="1:22" ht="14.5" x14ac:dyDescent="0.35">
      <c r="A441" s="51"/>
      <c r="B441" s="51"/>
      <c r="C441" s="51" t="s">
        <v>180</v>
      </c>
      <c r="D441" s="50"/>
      <c r="E441" s="48"/>
      <c r="F441" s="42">
        <f>[1]Source!AL232</f>
        <v>3.94</v>
      </c>
      <c r="G441" s="49" t="str">
        <f>[1]Source!DD232</f>
        <v>)*2</v>
      </c>
      <c r="H441" s="48">
        <f>[1]Source!AW232</f>
        <v>1</v>
      </c>
      <c r="I441" s="48">
        <f>IF([1]Source!BC232&lt;&gt; 0, [1]Source!BC232, 1)</f>
        <v>1</v>
      </c>
      <c r="J441" s="42">
        <f>[1]Source!P232</f>
        <v>7.88</v>
      </c>
      <c r="K441" s="42"/>
    </row>
    <row r="442" spans="1:22" ht="14.5" x14ac:dyDescent="0.35">
      <c r="A442" s="51"/>
      <c r="B442" s="51"/>
      <c r="C442" s="51" t="s">
        <v>179</v>
      </c>
      <c r="D442" s="50" t="s">
        <v>176</v>
      </c>
      <c r="E442" s="48">
        <f>[1]Source!AT232</f>
        <v>70</v>
      </c>
      <c r="F442" s="42"/>
      <c r="G442" s="49"/>
      <c r="H442" s="48"/>
      <c r="I442" s="48"/>
      <c r="J442" s="42">
        <f>SUM(R439:R441)</f>
        <v>163.09</v>
      </c>
      <c r="K442" s="42"/>
    </row>
    <row r="443" spans="1:22" ht="14.5" x14ac:dyDescent="0.35">
      <c r="A443" s="51"/>
      <c r="B443" s="51"/>
      <c r="C443" s="51" t="s">
        <v>178</v>
      </c>
      <c r="D443" s="50" t="s">
        <v>176</v>
      </c>
      <c r="E443" s="48">
        <f>[1]Source!AU232</f>
        <v>10</v>
      </c>
      <c r="F443" s="42"/>
      <c r="G443" s="49"/>
      <c r="H443" s="48"/>
      <c r="I443" s="48"/>
      <c r="J443" s="42">
        <f>SUM(T439:T442)</f>
        <v>23.3</v>
      </c>
      <c r="K443" s="42"/>
    </row>
    <row r="444" spans="1:22" ht="14.5" x14ac:dyDescent="0.35">
      <c r="A444" s="51"/>
      <c r="B444" s="51"/>
      <c r="C444" s="51" t="s">
        <v>175</v>
      </c>
      <c r="D444" s="50" t="s">
        <v>174</v>
      </c>
      <c r="E444" s="48">
        <f>[1]Source!AQ232</f>
        <v>0.3</v>
      </c>
      <c r="F444" s="42"/>
      <c r="G444" s="49" t="str">
        <f>[1]Source!DI232</f>
        <v>)*2</v>
      </c>
      <c r="H444" s="48">
        <f>[1]Source!AV232</f>
        <v>1</v>
      </c>
      <c r="I444" s="48"/>
      <c r="J444" s="42"/>
      <c r="K444" s="42">
        <f>[1]Source!U232</f>
        <v>0.6</v>
      </c>
    </row>
    <row r="445" spans="1:22" ht="14" x14ac:dyDescent="0.3">
      <c r="A445" s="47"/>
      <c r="B445" s="47"/>
      <c r="C445" s="47"/>
      <c r="D445" s="47"/>
      <c r="E445" s="47"/>
      <c r="F445" s="47"/>
      <c r="G445" s="47"/>
      <c r="H445" s="47"/>
      <c r="I445" s="183">
        <f>J440+J441+J442+J443</f>
        <v>427.25</v>
      </c>
      <c r="J445" s="183"/>
      <c r="K445" s="46">
        <f>IF([1]Source!I232&lt;&gt;0, ROUND(I445/[1]Source!I232, 2), 0)</f>
        <v>427.25</v>
      </c>
      <c r="P445" s="45">
        <f>I445</f>
        <v>427.25</v>
      </c>
    </row>
    <row r="446" spans="1:22" ht="29" x14ac:dyDescent="0.35">
      <c r="C446" s="54" t="str">
        <f>[1]Source!G233</f>
        <v>Ящик силовой с рубильниками и предохранителями</v>
      </c>
    </row>
    <row r="447" spans="1:22" ht="56" x14ac:dyDescent="0.35">
      <c r="A447" s="51">
        <v>53</v>
      </c>
      <c r="B447" s="51" t="str">
        <f>[1]Source!F234</f>
        <v>1.21-2203-8-1/1</v>
      </c>
      <c r="C447" s="51" t="str">
        <f>[1]Source!G234</f>
        <v>Техническое обслуживание ящика ввода распределительного с рубильником и предохранителями, номинальный ток 250 А</v>
      </c>
      <c r="D447" s="50" t="str">
        <f>[1]Source!H234</f>
        <v>шт.</v>
      </c>
      <c r="E447" s="48">
        <f>[1]Source!I234</f>
        <v>1</v>
      </c>
      <c r="F447" s="42"/>
      <c r="G447" s="49"/>
      <c r="H447" s="48"/>
      <c r="I447" s="48"/>
      <c r="J447" s="42"/>
      <c r="K447" s="42"/>
      <c r="Q447">
        <f>ROUND(([1]Source!BZ234/100)*ROUND(([1]Source!AF234*[1]Source!AV234)*[1]Source!I234, 2), 2)</f>
        <v>3547.53</v>
      </c>
      <c r="R447">
        <f>[1]Source!X234</f>
        <v>3547.53</v>
      </c>
      <c r="S447">
        <f>ROUND(([1]Source!CA234/100)*ROUND(([1]Source!AF234*[1]Source!AV234)*[1]Source!I234, 2), 2)</f>
        <v>506.79</v>
      </c>
      <c r="T447">
        <f>[1]Source!Y234</f>
        <v>506.79</v>
      </c>
      <c r="U447">
        <f>ROUND((175/100)*ROUND(([1]Source!AE234*[1]Source!AV234)*[1]Source!I234, 2), 2)</f>
        <v>0</v>
      </c>
      <c r="V447">
        <f>ROUND((108/100)*ROUND([1]Source!CS234*[1]Source!I234, 2), 2)</f>
        <v>0</v>
      </c>
    </row>
    <row r="448" spans="1:22" ht="14.5" x14ac:dyDescent="0.35">
      <c r="A448" s="51"/>
      <c r="B448" s="51"/>
      <c r="C448" s="51" t="s">
        <v>183</v>
      </c>
      <c r="D448" s="50"/>
      <c r="E448" s="48"/>
      <c r="F448" s="42">
        <f>[1]Source!AO234</f>
        <v>2533.9499999999998</v>
      </c>
      <c r="G448" s="49" t="str">
        <f>[1]Source!DG234</f>
        <v>)*2</v>
      </c>
      <c r="H448" s="48">
        <f>[1]Source!AV234</f>
        <v>1</v>
      </c>
      <c r="I448" s="48">
        <f>IF([1]Source!BA234&lt;&gt; 0, [1]Source!BA234, 1)</f>
        <v>1</v>
      </c>
      <c r="J448" s="42">
        <f>[1]Source!S234</f>
        <v>5067.8999999999996</v>
      </c>
      <c r="K448" s="42"/>
    </row>
    <row r="449" spans="1:22" ht="14.5" x14ac:dyDescent="0.35">
      <c r="A449" s="51"/>
      <c r="B449" s="51"/>
      <c r="C449" s="51" t="s">
        <v>180</v>
      </c>
      <c r="D449" s="50"/>
      <c r="E449" s="48"/>
      <c r="F449" s="42">
        <f>[1]Source!AL234</f>
        <v>44.27</v>
      </c>
      <c r="G449" s="49" t="str">
        <f>[1]Source!DD234</f>
        <v>)*2</v>
      </c>
      <c r="H449" s="48">
        <f>[1]Source!AW234</f>
        <v>1</v>
      </c>
      <c r="I449" s="48">
        <f>IF([1]Source!BC234&lt;&gt; 0, [1]Source!BC234, 1)</f>
        <v>1</v>
      </c>
      <c r="J449" s="42">
        <f>[1]Source!P234</f>
        <v>88.54</v>
      </c>
      <c r="K449" s="42"/>
    </row>
    <row r="450" spans="1:22" ht="14.5" x14ac:dyDescent="0.35">
      <c r="A450" s="51"/>
      <c r="B450" s="51"/>
      <c r="C450" s="51" t="s">
        <v>179</v>
      </c>
      <c r="D450" s="50" t="s">
        <v>176</v>
      </c>
      <c r="E450" s="48">
        <f>[1]Source!AT234</f>
        <v>70</v>
      </c>
      <c r="F450" s="42"/>
      <c r="G450" s="49"/>
      <c r="H450" s="48"/>
      <c r="I450" s="48"/>
      <c r="J450" s="42">
        <f>SUM(R447:R449)</f>
        <v>3547.53</v>
      </c>
      <c r="K450" s="42"/>
    </row>
    <row r="451" spans="1:22" ht="14.5" x14ac:dyDescent="0.35">
      <c r="A451" s="51"/>
      <c r="B451" s="51"/>
      <c r="C451" s="51" t="s">
        <v>178</v>
      </c>
      <c r="D451" s="50" t="s">
        <v>176</v>
      </c>
      <c r="E451" s="48">
        <f>[1]Source!AU234</f>
        <v>10</v>
      </c>
      <c r="F451" s="42"/>
      <c r="G451" s="49"/>
      <c r="H451" s="48"/>
      <c r="I451" s="48"/>
      <c r="J451" s="42">
        <f>SUM(T447:T450)</f>
        <v>506.79</v>
      </c>
      <c r="K451" s="42"/>
    </row>
    <row r="452" spans="1:22" ht="14.5" x14ac:dyDescent="0.35">
      <c r="A452" s="51"/>
      <c r="B452" s="51"/>
      <c r="C452" s="51" t="s">
        <v>175</v>
      </c>
      <c r="D452" s="50" t="s">
        <v>174</v>
      </c>
      <c r="E452" s="48">
        <f>[1]Source!AQ234</f>
        <v>7.5</v>
      </c>
      <c r="F452" s="42"/>
      <c r="G452" s="49" t="str">
        <f>[1]Source!DI234</f>
        <v>)*2</v>
      </c>
      <c r="H452" s="48">
        <f>[1]Source!AV234</f>
        <v>1</v>
      </c>
      <c r="I452" s="48"/>
      <c r="J452" s="42"/>
      <c r="K452" s="42">
        <f>[1]Source!U234</f>
        <v>15</v>
      </c>
    </row>
    <row r="453" spans="1:22" ht="14" x14ac:dyDescent="0.3">
      <c r="A453" s="47"/>
      <c r="B453" s="47"/>
      <c r="C453" s="47"/>
      <c r="D453" s="47"/>
      <c r="E453" s="47"/>
      <c r="F453" s="47"/>
      <c r="G453" s="47"/>
      <c r="H453" s="47"/>
      <c r="I453" s="183">
        <f>J448+J449+J450+J451</f>
        <v>9210.76</v>
      </c>
      <c r="J453" s="183"/>
      <c r="K453" s="46">
        <f>IF([1]Source!I234&lt;&gt;0, ROUND(I453/[1]Source!I234, 2), 0)</f>
        <v>9210.76</v>
      </c>
      <c r="P453" s="45">
        <f>I453</f>
        <v>9210.76</v>
      </c>
    </row>
    <row r="454" spans="1:22" ht="29" x14ac:dyDescent="0.35">
      <c r="C454" s="54" t="str">
        <f>[1]Source!G235</f>
        <v>Ящик с понижающим и разделительным трансформатором: 220/12В, IP54</v>
      </c>
    </row>
    <row r="455" spans="1:22" ht="70" x14ac:dyDescent="0.35">
      <c r="A455" s="51">
        <v>54</v>
      </c>
      <c r="B455" s="51" t="str">
        <f>[1]Source!F236</f>
        <v>1.21-2203-17-1/1</v>
      </c>
      <c r="C455" s="51" t="str">
        <f>[1]Source!G236</f>
        <v>Техническое обслуживание ящика с понижающим трансформатором типа ЯТП прим. (Ящик с понижающим и разделительным трансформатором 220/12В)</v>
      </c>
      <c r="D455" s="50" t="str">
        <f>[1]Source!H236</f>
        <v>шт.</v>
      </c>
      <c r="E455" s="48">
        <f>[1]Source!I236</f>
        <v>1</v>
      </c>
      <c r="F455" s="42"/>
      <c r="G455" s="49"/>
      <c r="H455" s="48"/>
      <c r="I455" s="48"/>
      <c r="J455" s="42"/>
      <c r="K455" s="42"/>
      <c r="Q455">
        <f>ROUND(([1]Source!BZ236/100)*ROUND(([1]Source!AF236*[1]Source!AV236)*[1]Source!I236, 2), 2)</f>
        <v>224.9</v>
      </c>
      <c r="R455">
        <f>[1]Source!X236</f>
        <v>224.9</v>
      </c>
      <c r="S455">
        <f>ROUND(([1]Source!CA236/100)*ROUND(([1]Source!AF236*[1]Source!AV236)*[1]Source!I236, 2), 2)</f>
        <v>32.130000000000003</v>
      </c>
      <c r="T455">
        <f>[1]Source!Y236</f>
        <v>32.130000000000003</v>
      </c>
      <c r="U455">
        <f>ROUND((175/100)*ROUND(([1]Source!AE236*[1]Source!AV236)*[1]Source!I236, 2), 2)</f>
        <v>72.17</v>
      </c>
      <c r="V455">
        <f>ROUND((108/100)*ROUND([1]Source!CS236*[1]Source!I236, 2), 2)</f>
        <v>44.54</v>
      </c>
    </row>
    <row r="456" spans="1:22" ht="14.5" x14ac:dyDescent="0.35">
      <c r="A456" s="51"/>
      <c r="B456" s="51"/>
      <c r="C456" s="51" t="s">
        <v>183</v>
      </c>
      <c r="D456" s="50"/>
      <c r="E456" s="48"/>
      <c r="F456" s="42">
        <f>[1]Source!AO236</f>
        <v>160.63999999999999</v>
      </c>
      <c r="G456" s="49" t="str">
        <f>[1]Source!DG236</f>
        <v>)*2</v>
      </c>
      <c r="H456" s="48">
        <f>[1]Source!AV236</f>
        <v>1</v>
      </c>
      <c r="I456" s="48">
        <f>IF([1]Source!BA236&lt;&gt; 0, [1]Source!BA236, 1)</f>
        <v>1</v>
      </c>
      <c r="J456" s="42">
        <f>[1]Source!S236</f>
        <v>321.27999999999997</v>
      </c>
      <c r="K456" s="42"/>
    </row>
    <row r="457" spans="1:22" ht="14.5" x14ac:dyDescent="0.35">
      <c r="A457" s="51"/>
      <c r="B457" s="51"/>
      <c r="C457" s="51" t="s">
        <v>182</v>
      </c>
      <c r="D457" s="50"/>
      <c r="E457" s="48"/>
      <c r="F457" s="42">
        <f>[1]Source!AM236</f>
        <v>31.59</v>
      </c>
      <c r="G457" s="49" t="str">
        <f>[1]Source!DE236</f>
        <v>)*2</v>
      </c>
      <c r="H457" s="48">
        <f>[1]Source!AV236</f>
        <v>1</v>
      </c>
      <c r="I457" s="48">
        <f>IF([1]Source!BB236&lt;&gt; 0, [1]Source!BB236, 1)</f>
        <v>1</v>
      </c>
      <c r="J457" s="42">
        <f>[1]Source!Q236</f>
        <v>63.18</v>
      </c>
      <c r="K457" s="42"/>
    </row>
    <row r="458" spans="1:22" ht="14.5" x14ac:dyDescent="0.35">
      <c r="A458" s="51"/>
      <c r="B458" s="51"/>
      <c r="C458" s="51" t="s">
        <v>181</v>
      </c>
      <c r="D458" s="50"/>
      <c r="E458" s="48"/>
      <c r="F458" s="42">
        <f>[1]Source!AN236</f>
        <v>20.62</v>
      </c>
      <c r="G458" s="49" t="str">
        <f>[1]Source!DF236</f>
        <v>)*2</v>
      </c>
      <c r="H458" s="48">
        <f>[1]Source!AV236</f>
        <v>1</v>
      </c>
      <c r="I458" s="48">
        <f>IF([1]Source!BS236&lt;&gt; 0, [1]Source!BS236, 1)</f>
        <v>1</v>
      </c>
      <c r="J458" s="52">
        <f>[1]Source!R236</f>
        <v>41.24</v>
      </c>
      <c r="K458" s="42"/>
    </row>
    <row r="459" spans="1:22" ht="14.5" x14ac:dyDescent="0.35">
      <c r="A459" s="51"/>
      <c r="B459" s="51"/>
      <c r="C459" s="51" t="s">
        <v>180</v>
      </c>
      <c r="D459" s="50"/>
      <c r="E459" s="48"/>
      <c r="F459" s="42">
        <f>[1]Source!AL236</f>
        <v>0.12</v>
      </c>
      <c r="G459" s="49" t="str">
        <f>[1]Source!DD236</f>
        <v>)*2</v>
      </c>
      <c r="H459" s="48">
        <f>[1]Source!AW236</f>
        <v>1</v>
      </c>
      <c r="I459" s="48">
        <f>IF([1]Source!BC236&lt;&gt; 0, [1]Source!BC236, 1)</f>
        <v>1</v>
      </c>
      <c r="J459" s="42">
        <f>[1]Source!P236</f>
        <v>0.24</v>
      </c>
      <c r="K459" s="42"/>
    </row>
    <row r="460" spans="1:22" ht="14.5" x14ac:dyDescent="0.35">
      <c r="A460" s="51"/>
      <c r="B460" s="51"/>
      <c r="C460" s="51" t="s">
        <v>179</v>
      </c>
      <c r="D460" s="50" t="s">
        <v>176</v>
      </c>
      <c r="E460" s="48">
        <f>[1]Source!AT236</f>
        <v>70</v>
      </c>
      <c r="F460" s="42"/>
      <c r="G460" s="49"/>
      <c r="H460" s="48"/>
      <c r="I460" s="48"/>
      <c r="J460" s="42">
        <f>SUM(R455:R459)</f>
        <v>224.9</v>
      </c>
      <c r="K460" s="42"/>
    </row>
    <row r="461" spans="1:22" ht="14.5" x14ac:dyDescent="0.35">
      <c r="A461" s="51"/>
      <c r="B461" s="51"/>
      <c r="C461" s="51" t="s">
        <v>178</v>
      </c>
      <c r="D461" s="50" t="s">
        <v>176</v>
      </c>
      <c r="E461" s="48">
        <f>[1]Source!AU236</f>
        <v>10</v>
      </c>
      <c r="F461" s="42"/>
      <c r="G461" s="49"/>
      <c r="H461" s="48"/>
      <c r="I461" s="48"/>
      <c r="J461" s="42">
        <f>SUM(T455:T460)</f>
        <v>32.130000000000003</v>
      </c>
      <c r="K461" s="42"/>
    </row>
    <row r="462" spans="1:22" ht="14.5" x14ac:dyDescent="0.35">
      <c r="A462" s="51"/>
      <c r="B462" s="51"/>
      <c r="C462" s="51" t="s">
        <v>177</v>
      </c>
      <c r="D462" s="50" t="s">
        <v>176</v>
      </c>
      <c r="E462" s="48">
        <f>108</f>
        <v>108</v>
      </c>
      <c r="F462" s="42"/>
      <c r="G462" s="49"/>
      <c r="H462" s="48"/>
      <c r="I462" s="48"/>
      <c r="J462" s="42">
        <f>SUM(V455:V461)</f>
        <v>44.54</v>
      </c>
      <c r="K462" s="42"/>
    </row>
    <row r="463" spans="1:22" ht="14.5" x14ac:dyDescent="0.35">
      <c r="A463" s="51"/>
      <c r="B463" s="51"/>
      <c r="C463" s="51" t="s">
        <v>175</v>
      </c>
      <c r="D463" s="50" t="s">
        <v>174</v>
      </c>
      <c r="E463" s="48">
        <f>[1]Source!AQ236</f>
        <v>0.55000000000000004</v>
      </c>
      <c r="F463" s="42"/>
      <c r="G463" s="49" t="str">
        <f>[1]Source!DI236</f>
        <v>)*2</v>
      </c>
      <c r="H463" s="48">
        <f>[1]Source!AV236</f>
        <v>1</v>
      </c>
      <c r="I463" s="48"/>
      <c r="J463" s="42"/>
      <c r="K463" s="42">
        <f>[1]Source!U236</f>
        <v>1.1000000000000001</v>
      </c>
    </row>
    <row r="464" spans="1:22" ht="14" x14ac:dyDescent="0.3">
      <c r="A464" s="47"/>
      <c r="B464" s="47"/>
      <c r="C464" s="47"/>
      <c r="D464" s="47"/>
      <c r="E464" s="47"/>
      <c r="F464" s="47"/>
      <c r="G464" s="47"/>
      <c r="H464" s="47"/>
      <c r="I464" s="183">
        <f>J456+J457+J459+J460+J461+J462</f>
        <v>686.27</v>
      </c>
      <c r="J464" s="183"/>
      <c r="K464" s="46">
        <f>IF([1]Source!I236&lt;&gt;0, ROUND(I464/[1]Source!I236, 2), 0)</f>
        <v>686.27</v>
      </c>
      <c r="P464" s="45">
        <f>I464</f>
        <v>686.27</v>
      </c>
    </row>
    <row r="465" spans="1:22" ht="14.5" x14ac:dyDescent="0.35">
      <c r="C465" s="54" t="str">
        <f>[1]Source!G237</f>
        <v>Шкаф учета 380/220В</v>
      </c>
    </row>
    <row r="466" spans="1:22" ht="70" x14ac:dyDescent="0.35">
      <c r="A466" s="51">
        <v>55</v>
      </c>
      <c r="B466" s="51" t="str">
        <f>[1]Source!F238</f>
        <v>1.23-2103-30-3/1</v>
      </c>
      <c r="C466" s="51" t="str">
        <f>[1]Source!G238</f>
        <v>Техническое обслуживание счетчика однофазного (прим) Счётчик учета активно-реактивной энергии трансформаторного включения Меркурий 230 ART-03</v>
      </c>
      <c r="D466" s="50" t="str">
        <f>[1]Source!H238</f>
        <v>10 шт.</v>
      </c>
      <c r="E466" s="48">
        <f>[1]Source!I238</f>
        <v>0.2</v>
      </c>
      <c r="F466" s="42"/>
      <c r="G466" s="49"/>
      <c r="H466" s="48"/>
      <c r="I466" s="48"/>
      <c r="J466" s="42"/>
      <c r="K466" s="42"/>
      <c r="Q466">
        <f>ROUND(([1]Source!BZ238/100)*ROUND(([1]Source!AF238*[1]Source!AV238)*[1]Source!I238, 2), 2)</f>
        <v>341.66</v>
      </c>
      <c r="R466">
        <f>[1]Source!X238</f>
        <v>341.66</v>
      </c>
      <c r="S466">
        <f>ROUND(([1]Source!CA238/100)*ROUND(([1]Source!AF238*[1]Source!AV238)*[1]Source!I238, 2), 2)</f>
        <v>48.81</v>
      </c>
      <c r="T466">
        <f>[1]Source!Y238</f>
        <v>48.81</v>
      </c>
      <c r="U466">
        <f>ROUND((175/100)*ROUND(([1]Source!AE238*[1]Source!AV238)*[1]Source!I238, 2), 2)</f>
        <v>0</v>
      </c>
      <c r="V466">
        <f>ROUND((108/100)*ROUND([1]Source!CS238*[1]Source!I238, 2), 2)</f>
        <v>0</v>
      </c>
    </row>
    <row r="467" spans="1:22" x14ac:dyDescent="0.25">
      <c r="C467" s="53" t="str">
        <f>"Объем: "&amp;[1]Source!I238&amp;"=2/"&amp;"10"</f>
        <v>Объем: 0,2=2/10</v>
      </c>
    </row>
    <row r="468" spans="1:22" ht="14.5" x14ac:dyDescent="0.35">
      <c r="A468" s="51"/>
      <c r="B468" s="51"/>
      <c r="C468" s="51" t="s">
        <v>183</v>
      </c>
      <c r="D468" s="50"/>
      <c r="E468" s="48"/>
      <c r="F468" s="42">
        <f>[1]Source!AO238</f>
        <v>1220.21</v>
      </c>
      <c r="G468" s="49" t="str">
        <f>[1]Source!DG238</f>
        <v>)*2</v>
      </c>
      <c r="H468" s="48">
        <f>[1]Source!AV238</f>
        <v>1</v>
      </c>
      <c r="I468" s="48">
        <f>IF([1]Source!BA238&lt;&gt; 0, [1]Source!BA238, 1)</f>
        <v>1</v>
      </c>
      <c r="J468" s="42">
        <f>[1]Source!S238</f>
        <v>488.08</v>
      </c>
      <c r="K468" s="42"/>
    </row>
    <row r="469" spans="1:22" ht="14.5" x14ac:dyDescent="0.35">
      <c r="A469" s="51"/>
      <c r="B469" s="51"/>
      <c r="C469" s="51" t="s">
        <v>180</v>
      </c>
      <c r="D469" s="50"/>
      <c r="E469" s="48"/>
      <c r="F469" s="42">
        <f>[1]Source!AL238</f>
        <v>22.74</v>
      </c>
      <c r="G469" s="49" t="str">
        <f>[1]Source!DD238</f>
        <v>)*2</v>
      </c>
      <c r="H469" s="48">
        <f>[1]Source!AW238</f>
        <v>1</v>
      </c>
      <c r="I469" s="48">
        <f>IF([1]Source!BC238&lt;&gt; 0, [1]Source!BC238, 1)</f>
        <v>1</v>
      </c>
      <c r="J469" s="42">
        <f>[1]Source!P238</f>
        <v>9.1</v>
      </c>
      <c r="K469" s="42"/>
    </row>
    <row r="470" spans="1:22" ht="14.5" x14ac:dyDescent="0.35">
      <c r="A470" s="51"/>
      <c r="B470" s="51"/>
      <c r="C470" s="51" t="s">
        <v>179</v>
      </c>
      <c r="D470" s="50" t="s">
        <v>176</v>
      </c>
      <c r="E470" s="48">
        <f>[1]Source!AT238</f>
        <v>70</v>
      </c>
      <c r="F470" s="42"/>
      <c r="G470" s="49"/>
      <c r="H470" s="48"/>
      <c r="I470" s="48"/>
      <c r="J470" s="42">
        <f>SUM(R466:R469)</f>
        <v>341.66</v>
      </c>
      <c r="K470" s="42"/>
    </row>
    <row r="471" spans="1:22" ht="14.5" x14ac:dyDescent="0.35">
      <c r="A471" s="51"/>
      <c r="B471" s="51"/>
      <c r="C471" s="51" t="s">
        <v>178</v>
      </c>
      <c r="D471" s="50" t="s">
        <v>176</v>
      </c>
      <c r="E471" s="48">
        <f>[1]Source!AU238</f>
        <v>10</v>
      </c>
      <c r="F471" s="42"/>
      <c r="G471" s="49"/>
      <c r="H471" s="48"/>
      <c r="I471" s="48"/>
      <c r="J471" s="42">
        <f>SUM(T466:T470)</f>
        <v>48.81</v>
      </c>
      <c r="K471" s="42"/>
    </row>
    <row r="472" spans="1:22" ht="14.5" x14ac:dyDescent="0.35">
      <c r="A472" s="51"/>
      <c r="B472" s="51"/>
      <c r="C472" s="51" t="s">
        <v>175</v>
      </c>
      <c r="D472" s="50" t="s">
        <v>174</v>
      </c>
      <c r="E472" s="48">
        <f>[1]Source!AQ238</f>
        <v>4.4000000000000004</v>
      </c>
      <c r="F472" s="42"/>
      <c r="G472" s="49" t="str">
        <f>[1]Source!DI238</f>
        <v>)*2</v>
      </c>
      <c r="H472" s="48">
        <f>[1]Source!AV238</f>
        <v>1</v>
      </c>
      <c r="I472" s="48"/>
      <c r="J472" s="42"/>
      <c r="K472" s="42">
        <f>[1]Source!U238</f>
        <v>1.7600000000000002</v>
      </c>
    </row>
    <row r="473" spans="1:22" ht="14" x14ac:dyDescent="0.3">
      <c r="A473" s="47"/>
      <c r="B473" s="47"/>
      <c r="C473" s="47"/>
      <c r="D473" s="47"/>
      <c r="E473" s="47"/>
      <c r="F473" s="47"/>
      <c r="G473" s="47"/>
      <c r="H473" s="47"/>
      <c r="I473" s="183">
        <f>J468+J469+J470+J471</f>
        <v>887.65000000000009</v>
      </c>
      <c r="J473" s="183"/>
      <c r="K473" s="46">
        <f>IF([1]Source!I238&lt;&gt;0, ROUND(I473/[1]Source!I238, 2), 0)</f>
        <v>4438.25</v>
      </c>
      <c r="P473" s="45">
        <f>I473</f>
        <v>887.65000000000009</v>
      </c>
    </row>
    <row r="474" spans="1:22" ht="70" x14ac:dyDescent="0.35">
      <c r="A474" s="51">
        <v>56</v>
      </c>
      <c r="B474" s="51" t="str">
        <f>[1]Source!F239</f>
        <v>1.21-2303-28-1/1</v>
      </c>
      <c r="C474" s="51" t="str">
        <f>[1]Source!G239</f>
        <v>Техническое обслуживание автоматического выключателя до 160 А (выключатель нагрузки с предохранителями трехполюсный 63А, 380В)</v>
      </c>
      <c r="D474" s="50" t="str">
        <f>[1]Source!H239</f>
        <v>шт.</v>
      </c>
      <c r="E474" s="48">
        <f>[1]Source!I239</f>
        <v>1</v>
      </c>
      <c r="F474" s="42"/>
      <c r="G474" s="49"/>
      <c r="H474" s="48"/>
      <c r="I474" s="48"/>
      <c r="J474" s="42"/>
      <c r="K474" s="42"/>
      <c r="Q474">
        <f>ROUND(([1]Source!BZ239/100)*ROUND(([1]Source!AF239*[1]Source!AV239)*[1]Source!I239, 2), 2)</f>
        <v>163.09</v>
      </c>
      <c r="R474">
        <f>[1]Source!X239</f>
        <v>163.09</v>
      </c>
      <c r="S474">
        <f>ROUND(([1]Source!CA239/100)*ROUND(([1]Source!AF239*[1]Source!AV239)*[1]Source!I239, 2), 2)</f>
        <v>23.3</v>
      </c>
      <c r="T474">
        <f>[1]Source!Y239</f>
        <v>23.3</v>
      </c>
      <c r="U474">
        <f>ROUND((175/100)*ROUND(([1]Source!AE239*[1]Source!AV239)*[1]Source!I239, 2), 2)</f>
        <v>0</v>
      </c>
      <c r="V474">
        <f>ROUND((108/100)*ROUND([1]Source!CS239*[1]Source!I239, 2), 2)</f>
        <v>0</v>
      </c>
    </row>
    <row r="475" spans="1:22" ht="14.5" x14ac:dyDescent="0.35">
      <c r="A475" s="51"/>
      <c r="B475" s="51"/>
      <c r="C475" s="51" t="s">
        <v>183</v>
      </c>
      <c r="D475" s="50"/>
      <c r="E475" s="48"/>
      <c r="F475" s="42">
        <f>[1]Source!AO239</f>
        <v>116.49</v>
      </c>
      <c r="G475" s="49" t="str">
        <f>[1]Source!DG239</f>
        <v>)*2</v>
      </c>
      <c r="H475" s="48">
        <f>[1]Source!AV239</f>
        <v>1</v>
      </c>
      <c r="I475" s="48">
        <f>IF([1]Source!BA239&lt;&gt; 0, [1]Source!BA239, 1)</f>
        <v>1</v>
      </c>
      <c r="J475" s="42">
        <f>[1]Source!S239</f>
        <v>232.98</v>
      </c>
      <c r="K475" s="42"/>
    </row>
    <row r="476" spans="1:22" ht="14.5" x14ac:dyDescent="0.35">
      <c r="A476" s="51"/>
      <c r="B476" s="51"/>
      <c r="C476" s="51" t="s">
        <v>180</v>
      </c>
      <c r="D476" s="50"/>
      <c r="E476" s="48"/>
      <c r="F476" s="42">
        <f>[1]Source!AL239</f>
        <v>3.94</v>
      </c>
      <c r="G476" s="49" t="str">
        <f>[1]Source!DD239</f>
        <v>)*2</v>
      </c>
      <c r="H476" s="48">
        <f>[1]Source!AW239</f>
        <v>1</v>
      </c>
      <c r="I476" s="48">
        <f>IF([1]Source!BC239&lt;&gt; 0, [1]Source!BC239, 1)</f>
        <v>1</v>
      </c>
      <c r="J476" s="42">
        <f>[1]Source!P239</f>
        <v>7.88</v>
      </c>
      <c r="K476" s="42"/>
    </row>
    <row r="477" spans="1:22" ht="14.5" x14ac:dyDescent="0.35">
      <c r="A477" s="51"/>
      <c r="B477" s="51"/>
      <c r="C477" s="51" t="s">
        <v>179</v>
      </c>
      <c r="D477" s="50" t="s">
        <v>176</v>
      </c>
      <c r="E477" s="48">
        <f>[1]Source!AT239</f>
        <v>70</v>
      </c>
      <c r="F477" s="42"/>
      <c r="G477" s="49"/>
      <c r="H477" s="48"/>
      <c r="I477" s="48"/>
      <c r="J477" s="42">
        <f>SUM(R474:R476)</f>
        <v>163.09</v>
      </c>
      <c r="K477" s="42"/>
    </row>
    <row r="478" spans="1:22" ht="14.5" x14ac:dyDescent="0.35">
      <c r="A478" s="51"/>
      <c r="B478" s="51"/>
      <c r="C478" s="51" t="s">
        <v>178</v>
      </c>
      <c r="D478" s="50" t="s">
        <v>176</v>
      </c>
      <c r="E478" s="48">
        <f>[1]Source!AU239</f>
        <v>10</v>
      </c>
      <c r="F478" s="42"/>
      <c r="G478" s="49"/>
      <c r="H478" s="48"/>
      <c r="I478" s="48"/>
      <c r="J478" s="42">
        <f>SUM(T474:T477)</f>
        <v>23.3</v>
      </c>
      <c r="K478" s="42"/>
    </row>
    <row r="479" spans="1:22" ht="14.5" x14ac:dyDescent="0.35">
      <c r="A479" s="51"/>
      <c r="B479" s="51"/>
      <c r="C479" s="51" t="s">
        <v>175</v>
      </c>
      <c r="D479" s="50" t="s">
        <v>174</v>
      </c>
      <c r="E479" s="48">
        <f>[1]Source!AQ239</f>
        <v>0.3</v>
      </c>
      <c r="F479" s="42"/>
      <c r="G479" s="49" t="str">
        <f>[1]Source!DI239</f>
        <v>)*2</v>
      </c>
      <c r="H479" s="48">
        <f>[1]Source!AV239</f>
        <v>1</v>
      </c>
      <c r="I479" s="48"/>
      <c r="J479" s="42"/>
      <c r="K479" s="42">
        <f>[1]Source!U239</f>
        <v>0.6</v>
      </c>
    </row>
    <row r="480" spans="1:22" ht="14" x14ac:dyDescent="0.3">
      <c r="A480" s="47"/>
      <c r="B480" s="47"/>
      <c r="C480" s="47"/>
      <c r="D480" s="47"/>
      <c r="E480" s="47"/>
      <c r="F480" s="47"/>
      <c r="G480" s="47"/>
      <c r="H480" s="47"/>
      <c r="I480" s="183">
        <f>J475+J476+J477+J478</f>
        <v>427.25</v>
      </c>
      <c r="J480" s="183"/>
      <c r="K480" s="46">
        <f>IF([1]Source!I239&lt;&gt;0, ROUND(I480/[1]Source!I239, 2), 0)</f>
        <v>427.25</v>
      </c>
      <c r="P480" s="45">
        <f>I480</f>
        <v>427.25</v>
      </c>
    </row>
    <row r="481" spans="1:22" ht="56" x14ac:dyDescent="0.35">
      <c r="A481" s="51">
        <v>57</v>
      </c>
      <c r="B481" s="51" t="str">
        <f>[1]Source!F240</f>
        <v>1.21-2303-3-1/1</v>
      </c>
      <c r="C481" s="51" t="str">
        <f>[1]Source!G240</f>
        <v>Техническое обслуживание выключателей автоматических трехполюсных установочных, номинальный ток до 200 А,прим.  на 80 А</v>
      </c>
      <c r="D481" s="50" t="str">
        <f>[1]Source!H240</f>
        <v>шт.</v>
      </c>
      <c r="E481" s="48">
        <f>[1]Source!I240</f>
        <v>1</v>
      </c>
      <c r="F481" s="42"/>
      <c r="G481" s="49"/>
      <c r="H481" s="48"/>
      <c r="I481" s="48"/>
      <c r="J481" s="42"/>
      <c r="K481" s="42"/>
      <c r="Q481">
        <f>ROUND(([1]Source!BZ240/100)*ROUND(([1]Source!AF240*[1]Source!AV240)*[1]Source!I240, 2), 2)</f>
        <v>709.51</v>
      </c>
      <c r="R481">
        <f>[1]Source!X240</f>
        <v>709.51</v>
      </c>
      <c r="S481">
        <f>ROUND(([1]Source!CA240/100)*ROUND(([1]Source!AF240*[1]Source!AV240)*[1]Source!I240, 2), 2)</f>
        <v>101.36</v>
      </c>
      <c r="T481">
        <f>[1]Source!Y240</f>
        <v>101.36</v>
      </c>
      <c r="U481">
        <f>ROUND((175/100)*ROUND(([1]Source!AE240*[1]Source!AV240)*[1]Source!I240, 2), 2)</f>
        <v>0</v>
      </c>
      <c r="V481">
        <f>ROUND((108/100)*ROUND([1]Source!CS240*[1]Source!I240, 2), 2)</f>
        <v>0</v>
      </c>
    </row>
    <row r="482" spans="1:22" ht="14.5" x14ac:dyDescent="0.35">
      <c r="A482" s="51"/>
      <c r="B482" s="51"/>
      <c r="C482" s="51" t="s">
        <v>183</v>
      </c>
      <c r="D482" s="50"/>
      <c r="E482" s="48"/>
      <c r="F482" s="42">
        <f>[1]Source!AO240</f>
        <v>506.79</v>
      </c>
      <c r="G482" s="49" t="str">
        <f>[1]Source!DG240</f>
        <v>)*2</v>
      </c>
      <c r="H482" s="48">
        <f>[1]Source!AV240</f>
        <v>1</v>
      </c>
      <c r="I482" s="48">
        <f>IF([1]Source!BA240&lt;&gt; 0, [1]Source!BA240, 1)</f>
        <v>1</v>
      </c>
      <c r="J482" s="42">
        <f>[1]Source!S240</f>
        <v>1013.58</v>
      </c>
      <c r="K482" s="42"/>
    </row>
    <row r="483" spans="1:22" ht="14.5" x14ac:dyDescent="0.35">
      <c r="A483" s="51"/>
      <c r="B483" s="51"/>
      <c r="C483" s="51" t="s">
        <v>180</v>
      </c>
      <c r="D483" s="50"/>
      <c r="E483" s="48"/>
      <c r="F483" s="42">
        <f>[1]Source!AL240</f>
        <v>13.53</v>
      </c>
      <c r="G483" s="49" t="str">
        <f>[1]Source!DD240</f>
        <v>)*2</v>
      </c>
      <c r="H483" s="48">
        <f>[1]Source!AW240</f>
        <v>1</v>
      </c>
      <c r="I483" s="48">
        <f>IF([1]Source!BC240&lt;&gt; 0, [1]Source!BC240, 1)</f>
        <v>1</v>
      </c>
      <c r="J483" s="42">
        <f>[1]Source!P240</f>
        <v>27.06</v>
      </c>
      <c r="K483" s="42"/>
    </row>
    <row r="484" spans="1:22" ht="14.5" x14ac:dyDescent="0.35">
      <c r="A484" s="51"/>
      <c r="B484" s="51"/>
      <c r="C484" s="51" t="s">
        <v>179</v>
      </c>
      <c r="D484" s="50" t="s">
        <v>176</v>
      </c>
      <c r="E484" s="48">
        <f>[1]Source!AT240</f>
        <v>70</v>
      </c>
      <c r="F484" s="42"/>
      <c r="G484" s="49"/>
      <c r="H484" s="48"/>
      <c r="I484" s="48"/>
      <c r="J484" s="42">
        <f>SUM(R481:R483)</f>
        <v>709.51</v>
      </c>
      <c r="K484" s="42"/>
    </row>
    <row r="485" spans="1:22" ht="14.5" x14ac:dyDescent="0.35">
      <c r="A485" s="51"/>
      <c r="B485" s="51"/>
      <c r="C485" s="51" t="s">
        <v>178</v>
      </c>
      <c r="D485" s="50" t="s">
        <v>176</v>
      </c>
      <c r="E485" s="48">
        <f>[1]Source!AU240</f>
        <v>10</v>
      </c>
      <c r="F485" s="42"/>
      <c r="G485" s="49"/>
      <c r="H485" s="48"/>
      <c r="I485" s="48"/>
      <c r="J485" s="42">
        <f>SUM(T481:T484)</f>
        <v>101.36</v>
      </c>
      <c r="K485" s="42"/>
    </row>
    <row r="486" spans="1:22" ht="14.5" x14ac:dyDescent="0.35">
      <c r="A486" s="51"/>
      <c r="B486" s="51"/>
      <c r="C486" s="51" t="s">
        <v>175</v>
      </c>
      <c r="D486" s="50" t="s">
        <v>174</v>
      </c>
      <c r="E486" s="48">
        <f>[1]Source!AQ240</f>
        <v>1.5</v>
      </c>
      <c r="F486" s="42"/>
      <c r="G486" s="49" t="str">
        <f>[1]Source!DI240</f>
        <v>)*2</v>
      </c>
      <c r="H486" s="48">
        <f>[1]Source!AV240</f>
        <v>1</v>
      </c>
      <c r="I486" s="48"/>
      <c r="J486" s="42"/>
      <c r="K486" s="42">
        <f>[1]Source!U240</f>
        <v>3</v>
      </c>
    </row>
    <row r="487" spans="1:22" ht="14" x14ac:dyDescent="0.3">
      <c r="A487" s="47"/>
      <c r="B487" s="47"/>
      <c r="C487" s="47"/>
      <c r="D487" s="47"/>
      <c r="E487" s="47"/>
      <c r="F487" s="47"/>
      <c r="G487" s="47"/>
      <c r="H487" s="47"/>
      <c r="I487" s="183">
        <f>J482+J483+J484+J485</f>
        <v>1851.51</v>
      </c>
      <c r="J487" s="183"/>
      <c r="K487" s="46">
        <f>IF([1]Source!I240&lt;&gt;0, ROUND(I487/[1]Source!I240, 2), 0)</f>
        <v>1851.51</v>
      </c>
      <c r="P487" s="45">
        <f>I487</f>
        <v>1851.51</v>
      </c>
    </row>
    <row r="488" spans="1:22" ht="56" x14ac:dyDescent="0.35">
      <c r="A488" s="51">
        <v>58</v>
      </c>
      <c r="B488" s="51" t="str">
        <f>[1]Source!F241</f>
        <v>1.20-2103-8-1/1</v>
      </c>
      <c r="C488" s="51" t="str">
        <f>[1]Source!G241</f>
        <v>Техническое обслуживание электроосветительной арматуры с люминесцентными лампами с числом ламп до двух (прим. светодиодные)</v>
      </c>
      <c r="D488" s="50" t="str">
        <f>[1]Source!H241</f>
        <v>10 шт.</v>
      </c>
      <c r="E488" s="48">
        <f>[1]Source!I241</f>
        <v>0.8</v>
      </c>
      <c r="F488" s="42"/>
      <c r="G488" s="49"/>
      <c r="H488" s="48"/>
      <c r="I488" s="48"/>
      <c r="J488" s="42"/>
      <c r="K488" s="42"/>
      <c r="Q488">
        <f>ROUND(([1]Source!BZ241/100)*ROUND(([1]Source!AF241*[1]Source!AV241)*[1]Source!I241, 2), 2)</f>
        <v>1764.84</v>
      </c>
      <c r="R488">
        <f>[1]Source!X241</f>
        <v>1764.84</v>
      </c>
      <c r="S488">
        <f>ROUND(([1]Source!CA241/100)*ROUND(([1]Source!AF241*[1]Source!AV241)*[1]Source!I241, 2), 2)</f>
        <v>252.12</v>
      </c>
      <c r="T488">
        <f>[1]Source!Y241</f>
        <v>252.12</v>
      </c>
      <c r="U488">
        <f>ROUND((175/100)*ROUND(([1]Source!AE241*[1]Source!AV241)*[1]Source!I241, 2), 2)</f>
        <v>0</v>
      </c>
      <c r="V488">
        <f>ROUND((108/100)*ROUND([1]Source!CS241*[1]Source!I241, 2), 2)</f>
        <v>0</v>
      </c>
    </row>
    <row r="489" spans="1:22" x14ac:dyDescent="0.25">
      <c r="C489" s="53" t="str">
        <f>"Объем: "&amp;[1]Source!I241&amp;"=8/"&amp;"10"</f>
        <v>Объем: 0,8=8/10</v>
      </c>
    </row>
    <row r="490" spans="1:22" ht="14.5" x14ac:dyDescent="0.35">
      <c r="A490" s="51"/>
      <c r="B490" s="51"/>
      <c r="C490" s="51" t="s">
        <v>183</v>
      </c>
      <c r="D490" s="50"/>
      <c r="E490" s="48"/>
      <c r="F490" s="42">
        <f>[1]Source!AO241</f>
        <v>1575.75</v>
      </c>
      <c r="G490" s="49" t="str">
        <f>[1]Source!DG241</f>
        <v>)*2</v>
      </c>
      <c r="H490" s="48">
        <f>[1]Source!AV241</f>
        <v>1</v>
      </c>
      <c r="I490" s="48">
        <f>IF([1]Source!BA241&lt;&gt; 0, [1]Source!BA241, 1)</f>
        <v>1</v>
      </c>
      <c r="J490" s="42">
        <f>[1]Source!S241</f>
        <v>2521.1999999999998</v>
      </c>
      <c r="K490" s="42"/>
    </row>
    <row r="491" spans="1:22" ht="14.5" x14ac:dyDescent="0.35">
      <c r="A491" s="51"/>
      <c r="B491" s="51"/>
      <c r="C491" s="51" t="s">
        <v>180</v>
      </c>
      <c r="D491" s="50"/>
      <c r="E491" s="48"/>
      <c r="F491" s="42">
        <f>[1]Source!AL241</f>
        <v>89.55</v>
      </c>
      <c r="G491" s="49" t="str">
        <f>[1]Source!DD241</f>
        <v>)*2</v>
      </c>
      <c r="H491" s="48">
        <f>[1]Source!AW241</f>
        <v>1</v>
      </c>
      <c r="I491" s="48">
        <f>IF([1]Source!BC241&lt;&gt; 0, [1]Source!BC241, 1)</f>
        <v>1</v>
      </c>
      <c r="J491" s="42">
        <f>[1]Source!P241</f>
        <v>143.28</v>
      </c>
      <c r="K491" s="42"/>
    </row>
    <row r="492" spans="1:22" ht="14.5" x14ac:dyDescent="0.35">
      <c r="A492" s="51"/>
      <c r="B492" s="51"/>
      <c r="C492" s="51" t="s">
        <v>179</v>
      </c>
      <c r="D492" s="50" t="s">
        <v>176</v>
      </c>
      <c r="E492" s="48">
        <f>[1]Source!AT241</f>
        <v>70</v>
      </c>
      <c r="F492" s="42"/>
      <c r="G492" s="49"/>
      <c r="H492" s="48"/>
      <c r="I492" s="48"/>
      <c r="J492" s="42">
        <f>SUM(R488:R491)</f>
        <v>1764.84</v>
      </c>
      <c r="K492" s="42"/>
    </row>
    <row r="493" spans="1:22" ht="14.5" x14ac:dyDescent="0.35">
      <c r="A493" s="51"/>
      <c r="B493" s="51"/>
      <c r="C493" s="51" t="s">
        <v>178</v>
      </c>
      <c r="D493" s="50" t="s">
        <v>176</v>
      </c>
      <c r="E493" s="48">
        <f>[1]Source!AU241</f>
        <v>10</v>
      </c>
      <c r="F493" s="42"/>
      <c r="G493" s="49"/>
      <c r="H493" s="48"/>
      <c r="I493" s="48"/>
      <c r="J493" s="42">
        <f>SUM(T488:T492)</f>
        <v>252.12</v>
      </c>
      <c r="K493" s="42"/>
    </row>
    <row r="494" spans="1:22" ht="14.5" x14ac:dyDescent="0.35">
      <c r="A494" s="51"/>
      <c r="B494" s="51"/>
      <c r="C494" s="51" t="s">
        <v>175</v>
      </c>
      <c r="D494" s="50" t="s">
        <v>174</v>
      </c>
      <c r="E494" s="48">
        <f>[1]Source!AQ241</f>
        <v>6</v>
      </c>
      <c r="F494" s="42"/>
      <c r="G494" s="49" t="str">
        <f>[1]Source!DI241</f>
        <v>)*2</v>
      </c>
      <c r="H494" s="48">
        <f>[1]Source!AV241</f>
        <v>1</v>
      </c>
      <c r="I494" s="48"/>
      <c r="J494" s="42"/>
      <c r="K494" s="42">
        <f>[1]Source!U241</f>
        <v>9.6000000000000014</v>
      </c>
    </row>
    <row r="495" spans="1:22" ht="14" x14ac:dyDescent="0.3">
      <c r="A495" s="47"/>
      <c r="B495" s="47"/>
      <c r="C495" s="47"/>
      <c r="D495" s="47"/>
      <c r="E495" s="47"/>
      <c r="F495" s="47"/>
      <c r="G495" s="47"/>
      <c r="H495" s="47"/>
      <c r="I495" s="183">
        <f>J490+J491+J492+J493</f>
        <v>4681.4399999999996</v>
      </c>
      <c r="J495" s="183"/>
      <c r="K495" s="46">
        <f>IF([1]Source!I241&lt;&gt;0, ROUND(I495/[1]Source!I241, 2), 0)</f>
        <v>5851.8</v>
      </c>
      <c r="P495" s="45">
        <f>I495</f>
        <v>4681.4399999999996</v>
      </c>
    </row>
    <row r="497" spans="1:22" ht="14" x14ac:dyDescent="0.3">
      <c r="A497" s="189" t="str">
        <f>CONCATENATE("Итого по подразделу: ",IF([1]Source!G243&lt;&gt;"Новый подраздел", [1]Source!G243, ""))</f>
        <v>Итого по подразделу: Силовое оборудование ИТП.</v>
      </c>
      <c r="B497" s="189"/>
      <c r="C497" s="189"/>
      <c r="D497" s="189"/>
      <c r="E497" s="189"/>
      <c r="F497" s="189"/>
      <c r="G497" s="189"/>
      <c r="H497" s="189"/>
      <c r="I497" s="184">
        <f>SUM(P346:P496)</f>
        <v>86053.049999999988</v>
      </c>
      <c r="J497" s="185"/>
      <c r="K497" s="38"/>
    </row>
    <row r="500" spans="1:22" ht="14" x14ac:dyDescent="0.3">
      <c r="A500" s="189" t="str">
        <f>CONCATENATE("Итого по разделу: ",IF([1]Source!G273&lt;&gt;"Новый раздел", [1]Source!G273, ""))</f>
        <v>Итого по разделу: Строение №320</v>
      </c>
      <c r="B500" s="189"/>
      <c r="C500" s="189"/>
      <c r="D500" s="189"/>
      <c r="E500" s="189"/>
      <c r="F500" s="189"/>
      <c r="G500" s="189"/>
      <c r="H500" s="189"/>
      <c r="I500" s="184">
        <f>SUM(P308:P499)</f>
        <v>822858.42999999993</v>
      </c>
      <c r="J500" s="185"/>
      <c r="K500" s="38"/>
    </row>
    <row r="503" spans="1:22" ht="16.5" x14ac:dyDescent="0.35">
      <c r="A503" s="190" t="str">
        <f>CONCATENATE("Раздел: ",IF([1]Source!G303&lt;&gt;"Новый раздел", [1]Source!G303, ""))</f>
        <v>Раздел: Строение №332</v>
      </c>
      <c r="B503" s="190"/>
      <c r="C503" s="190"/>
      <c r="D503" s="190"/>
      <c r="E503" s="190"/>
      <c r="F503" s="190"/>
      <c r="G503" s="190"/>
      <c r="H503" s="190"/>
      <c r="I503" s="190"/>
      <c r="J503" s="190"/>
      <c r="K503" s="190"/>
    </row>
    <row r="505" spans="1:22" ht="16.5" x14ac:dyDescent="0.35">
      <c r="A505" s="190" t="str">
        <f>CONCATENATE("Подраздел: ",IF([1]Source!G307&lt;&gt;"Новый подраздел", [1]Source!G307, ""))</f>
        <v>Подраздел: Техническое  обслуживание годовое</v>
      </c>
      <c r="B505" s="190"/>
      <c r="C505" s="190"/>
      <c r="D505" s="190"/>
      <c r="E505" s="190"/>
      <c r="F505" s="190"/>
      <c r="G505" s="190"/>
      <c r="H505" s="190"/>
      <c r="I505" s="190"/>
      <c r="J505" s="190"/>
      <c r="K505" s="190"/>
    </row>
    <row r="506" spans="1:22" ht="84" x14ac:dyDescent="0.35">
      <c r="A506" s="51">
        <v>59</v>
      </c>
      <c r="B506" s="51" t="str">
        <f>[1]Source!F311</f>
        <v>1.17-2103-3-4/1</v>
      </c>
      <c r="C506" s="51" t="str">
        <f>[1]Source!G311</f>
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0,3 до 0,4 Гкал/час</v>
      </c>
      <c r="D506" s="50" t="str">
        <f>[1]Source!H311</f>
        <v>система</v>
      </c>
      <c r="E506" s="48">
        <f>[1]Source!I311</f>
        <v>1</v>
      </c>
      <c r="F506" s="42"/>
      <c r="G506" s="49"/>
      <c r="H506" s="48"/>
      <c r="I506" s="48"/>
      <c r="J506" s="42"/>
      <c r="K506" s="42"/>
      <c r="Q506">
        <f>ROUND(([1]Source!BZ311/100)*ROUND(([1]Source!AF311*[1]Source!AV311)*[1]Source!I311, 2), 2)</f>
        <v>252376.9</v>
      </c>
      <c r="R506">
        <f>[1]Source!X311</f>
        <v>252376.9</v>
      </c>
      <c r="S506">
        <f>ROUND(([1]Source!CA311/100)*ROUND(([1]Source!AF311*[1]Source!AV311)*[1]Source!I311, 2), 2)</f>
        <v>36053.839999999997</v>
      </c>
      <c r="T506">
        <f>[1]Source!Y311</f>
        <v>36053.839999999997</v>
      </c>
      <c r="U506">
        <f>ROUND((175/100)*ROUND(([1]Source!AE311*[1]Source!AV311)*[1]Source!I311, 2), 2)</f>
        <v>0</v>
      </c>
      <c r="V506">
        <f>ROUND((108/100)*ROUND([1]Source!CS311*[1]Source!I311, 2), 2)</f>
        <v>0</v>
      </c>
    </row>
    <row r="507" spans="1:22" ht="14.5" x14ac:dyDescent="0.35">
      <c r="A507" s="51"/>
      <c r="B507" s="51"/>
      <c r="C507" s="51" t="s">
        <v>183</v>
      </c>
      <c r="D507" s="50"/>
      <c r="E507" s="48"/>
      <c r="F507" s="42">
        <f>[1]Source!AO311</f>
        <v>360538.43</v>
      </c>
      <c r="G507" s="49" t="str">
        <f>[1]Source!DG311</f>
        <v/>
      </c>
      <c r="H507" s="48">
        <f>[1]Source!AV311</f>
        <v>1</v>
      </c>
      <c r="I507" s="48">
        <f>IF([1]Source!BA311&lt;&gt; 0, [1]Source!BA311, 1)</f>
        <v>1</v>
      </c>
      <c r="J507" s="42">
        <f>[1]Source!S311</f>
        <v>360538.43</v>
      </c>
      <c r="K507" s="42"/>
    </row>
    <row r="508" spans="1:22" ht="14.5" x14ac:dyDescent="0.35">
      <c r="A508" s="51"/>
      <c r="B508" s="51"/>
      <c r="C508" s="51" t="s">
        <v>180</v>
      </c>
      <c r="D508" s="50"/>
      <c r="E508" s="48"/>
      <c r="F508" s="42">
        <f>[1]Source!AL311</f>
        <v>29629.21</v>
      </c>
      <c r="G508" s="49" t="str">
        <f>[1]Source!DD311</f>
        <v/>
      </c>
      <c r="H508" s="48">
        <f>[1]Source!AW311</f>
        <v>1</v>
      </c>
      <c r="I508" s="48">
        <f>IF([1]Source!BC311&lt;&gt; 0, [1]Source!BC311, 1)</f>
        <v>1</v>
      </c>
      <c r="J508" s="42">
        <f>[1]Source!P311</f>
        <v>29629.21</v>
      </c>
      <c r="K508" s="42"/>
    </row>
    <row r="509" spans="1:22" ht="14.5" x14ac:dyDescent="0.35">
      <c r="A509" s="51"/>
      <c r="B509" s="51"/>
      <c r="C509" s="51" t="s">
        <v>179</v>
      </c>
      <c r="D509" s="50" t="s">
        <v>176</v>
      </c>
      <c r="E509" s="48">
        <f>[1]Source!AT311</f>
        <v>70</v>
      </c>
      <c r="F509" s="42"/>
      <c r="G509" s="49"/>
      <c r="H509" s="48"/>
      <c r="I509" s="48"/>
      <c r="J509" s="42">
        <f>SUM(R506:R508)</f>
        <v>252376.9</v>
      </c>
      <c r="K509" s="42"/>
    </row>
    <row r="510" spans="1:22" ht="14.5" x14ac:dyDescent="0.35">
      <c r="A510" s="51"/>
      <c r="B510" s="51"/>
      <c r="C510" s="51" t="s">
        <v>178</v>
      </c>
      <c r="D510" s="50" t="s">
        <v>176</v>
      </c>
      <c r="E510" s="48">
        <f>[1]Source!AU311</f>
        <v>10</v>
      </c>
      <c r="F510" s="42"/>
      <c r="G510" s="49"/>
      <c r="H510" s="48"/>
      <c r="I510" s="48"/>
      <c r="J510" s="42">
        <f>SUM(T506:T509)</f>
        <v>36053.839999999997</v>
      </c>
      <c r="K510" s="42"/>
    </row>
    <row r="511" spans="1:22" ht="14.5" x14ac:dyDescent="0.35">
      <c r="A511" s="51"/>
      <c r="B511" s="51"/>
      <c r="C511" s="51" t="s">
        <v>175</v>
      </c>
      <c r="D511" s="50" t="s">
        <v>174</v>
      </c>
      <c r="E511" s="48">
        <f>[1]Source!AQ311</f>
        <v>993</v>
      </c>
      <c r="F511" s="42"/>
      <c r="G511" s="49" t="str">
        <f>[1]Source!DI311</f>
        <v/>
      </c>
      <c r="H511" s="48">
        <f>[1]Source!AV311</f>
        <v>1</v>
      </c>
      <c r="I511" s="48"/>
      <c r="J511" s="42"/>
      <c r="K511" s="42">
        <f>[1]Source!U311</f>
        <v>993</v>
      </c>
    </row>
    <row r="512" spans="1:22" ht="14" x14ac:dyDescent="0.3">
      <c r="A512" s="47"/>
      <c r="B512" s="47"/>
      <c r="C512" s="47"/>
      <c r="D512" s="47"/>
      <c r="E512" s="47"/>
      <c r="F512" s="47"/>
      <c r="G512" s="47"/>
      <c r="H512" s="47"/>
      <c r="I512" s="183">
        <f>J507+J508+J509+J510</f>
        <v>678598.38</v>
      </c>
      <c r="J512" s="183"/>
      <c r="K512" s="46">
        <f>IF([1]Source!I311&lt;&gt;0, ROUND(I512/[1]Source!I311, 2), 0)</f>
        <v>678598.38</v>
      </c>
      <c r="P512" s="45">
        <f>I512</f>
        <v>678598.38</v>
      </c>
    </row>
    <row r="513" spans="1:22" ht="28" x14ac:dyDescent="0.35">
      <c r="A513" s="51">
        <v>60</v>
      </c>
      <c r="B513" s="51" t="str">
        <f>[1]Source!F312</f>
        <v>1.17-2103-6-1/1</v>
      </c>
      <c r="C513" s="51" t="str">
        <f>[1]Source!G312</f>
        <v>Техническое обслуживание в течение года УУТЭ (узла учета тепловой энергии)</v>
      </c>
      <c r="D513" s="50" t="str">
        <f>[1]Source!H312</f>
        <v>узел</v>
      </c>
      <c r="E513" s="48">
        <f>[1]Source!I312</f>
        <v>1</v>
      </c>
      <c r="F513" s="42"/>
      <c r="G513" s="49"/>
      <c r="H513" s="48"/>
      <c r="I513" s="48"/>
      <c r="J513" s="42"/>
      <c r="K513" s="42"/>
      <c r="Q513">
        <f>ROUND(([1]Source!BZ312/100)*ROUND(([1]Source!AF312*[1]Source!AV312)*[1]Source!I312, 2), 2)</f>
        <v>36000.410000000003</v>
      </c>
      <c r="R513">
        <f>[1]Source!X312</f>
        <v>36000.410000000003</v>
      </c>
      <c r="S513">
        <f>ROUND(([1]Source!CA312/100)*ROUND(([1]Source!AF312*[1]Source!AV312)*[1]Source!I312, 2), 2)</f>
        <v>5142.92</v>
      </c>
      <c r="T513">
        <f>[1]Source!Y312</f>
        <v>5142.92</v>
      </c>
      <c r="U513">
        <f>ROUND((175/100)*ROUND(([1]Source!AE312*[1]Source!AV312)*[1]Source!I312, 2), 2)</f>
        <v>0</v>
      </c>
      <c r="V513">
        <f>ROUND((108/100)*ROUND([1]Source!CS312*[1]Source!I312, 2), 2)</f>
        <v>0</v>
      </c>
    </row>
    <row r="514" spans="1:22" ht="14.5" x14ac:dyDescent="0.35">
      <c r="A514" s="51"/>
      <c r="B514" s="51"/>
      <c r="C514" s="51" t="s">
        <v>183</v>
      </c>
      <c r="D514" s="50"/>
      <c r="E514" s="48"/>
      <c r="F514" s="42">
        <f>[1]Source!AO312</f>
        <v>51429.15</v>
      </c>
      <c r="G514" s="49" t="str">
        <f>[1]Source!DG312</f>
        <v/>
      </c>
      <c r="H514" s="48">
        <f>[1]Source!AV312</f>
        <v>1</v>
      </c>
      <c r="I514" s="48">
        <f>IF([1]Source!BA312&lt;&gt; 0, [1]Source!BA312, 1)</f>
        <v>1</v>
      </c>
      <c r="J514" s="42">
        <f>[1]Source!S312</f>
        <v>51429.15</v>
      </c>
      <c r="K514" s="42"/>
    </row>
    <row r="515" spans="1:22" ht="14.5" x14ac:dyDescent="0.35">
      <c r="A515" s="51"/>
      <c r="B515" s="51"/>
      <c r="C515" s="51" t="s">
        <v>180</v>
      </c>
      <c r="D515" s="50"/>
      <c r="E515" s="48"/>
      <c r="F515" s="42">
        <f>[1]Source!AL312</f>
        <v>993.85</v>
      </c>
      <c r="G515" s="49" t="str">
        <f>[1]Source!DD312</f>
        <v/>
      </c>
      <c r="H515" s="48">
        <f>[1]Source!AW312</f>
        <v>1</v>
      </c>
      <c r="I515" s="48">
        <f>IF([1]Source!BC312&lt;&gt; 0, [1]Source!BC312, 1)</f>
        <v>1</v>
      </c>
      <c r="J515" s="42">
        <f>[1]Source!P312</f>
        <v>993.85</v>
      </c>
      <c r="K515" s="42"/>
    </row>
    <row r="516" spans="1:22" ht="14.5" x14ac:dyDescent="0.35">
      <c r="A516" s="51"/>
      <c r="B516" s="51"/>
      <c r="C516" s="51" t="s">
        <v>179</v>
      </c>
      <c r="D516" s="50" t="s">
        <v>176</v>
      </c>
      <c r="E516" s="48">
        <f>[1]Source!AT312</f>
        <v>70</v>
      </c>
      <c r="F516" s="42"/>
      <c r="G516" s="49"/>
      <c r="H516" s="48"/>
      <c r="I516" s="48"/>
      <c r="J516" s="42">
        <f>SUM(R513:R515)</f>
        <v>36000.410000000003</v>
      </c>
      <c r="K516" s="42"/>
    </row>
    <row r="517" spans="1:22" ht="14.5" x14ac:dyDescent="0.35">
      <c r="A517" s="51"/>
      <c r="B517" s="51"/>
      <c r="C517" s="51" t="s">
        <v>178</v>
      </c>
      <c r="D517" s="50" t="s">
        <v>176</v>
      </c>
      <c r="E517" s="48">
        <f>[1]Source!AU312</f>
        <v>10</v>
      </c>
      <c r="F517" s="42"/>
      <c r="G517" s="49"/>
      <c r="H517" s="48"/>
      <c r="I517" s="48"/>
      <c r="J517" s="42">
        <f>SUM(T513:T516)</f>
        <v>5142.92</v>
      </c>
      <c r="K517" s="42"/>
    </row>
    <row r="518" spans="1:22" ht="14.5" x14ac:dyDescent="0.35">
      <c r="A518" s="51"/>
      <c r="B518" s="51"/>
      <c r="C518" s="51" t="s">
        <v>175</v>
      </c>
      <c r="D518" s="50" t="s">
        <v>174</v>
      </c>
      <c r="E518" s="48">
        <f>[1]Source!AQ312</f>
        <v>113.32</v>
      </c>
      <c r="F518" s="42"/>
      <c r="G518" s="49" t="str">
        <f>[1]Source!DI312</f>
        <v/>
      </c>
      <c r="H518" s="48">
        <f>[1]Source!AV312</f>
        <v>1</v>
      </c>
      <c r="I518" s="48"/>
      <c r="J518" s="42"/>
      <c r="K518" s="42">
        <f>[1]Source!U312</f>
        <v>113.32</v>
      </c>
    </row>
    <row r="519" spans="1:22" ht="14" x14ac:dyDescent="0.3">
      <c r="A519" s="47"/>
      <c r="B519" s="47"/>
      <c r="C519" s="47"/>
      <c r="D519" s="47"/>
      <c r="E519" s="47"/>
      <c r="F519" s="47"/>
      <c r="G519" s="47"/>
      <c r="H519" s="47"/>
      <c r="I519" s="183">
        <f>J514+J515+J516+J517</f>
        <v>93566.33</v>
      </c>
      <c r="J519" s="183"/>
      <c r="K519" s="46">
        <f>IF([1]Source!I312&lt;&gt;0, ROUND(I519/[1]Source!I312, 2), 0)</f>
        <v>93566.33</v>
      </c>
      <c r="P519" s="45">
        <f>I519</f>
        <v>93566.33</v>
      </c>
    </row>
    <row r="520" spans="1:22" ht="42" x14ac:dyDescent="0.35">
      <c r="A520" s="51">
        <v>61</v>
      </c>
      <c r="B520" s="51" t="str">
        <f>[1]Source!F313</f>
        <v>1.17-3401-1-1/1</v>
      </c>
      <c r="C520" s="51" t="str">
        <f>[1]Source!G313</f>
        <v>Подготовительные работы по ремонту и госповерке приборов УУТЭ (узла учета тепловой энергии)</v>
      </c>
      <c r="D520" s="50" t="str">
        <f>[1]Source!H313</f>
        <v>узел</v>
      </c>
      <c r="E520" s="48">
        <f>[1]Source!I313</f>
        <v>1</v>
      </c>
      <c r="F520" s="42"/>
      <c r="G520" s="49"/>
      <c r="H520" s="48"/>
      <c r="I520" s="48"/>
      <c r="J520" s="42"/>
      <c r="K520" s="42"/>
      <c r="Q520">
        <f>ROUND(([1]Source!BZ313/100)*ROUND(([1]Source!AF313*[1]Source!AV313)*[1]Source!I313, 2), 2)</f>
        <v>4077.05</v>
      </c>
      <c r="R520">
        <f>[1]Source!X313</f>
        <v>4077.05</v>
      </c>
      <c r="S520">
        <f>ROUND(([1]Source!CA313/100)*ROUND(([1]Source!AF313*[1]Source!AV313)*[1]Source!I313, 2), 2)</f>
        <v>582.44000000000005</v>
      </c>
      <c r="T520">
        <f>[1]Source!Y313</f>
        <v>582.44000000000005</v>
      </c>
      <c r="U520">
        <f>ROUND((175/100)*ROUND(([1]Source!AE313*[1]Source!AV313)*[1]Source!I313, 2), 2)</f>
        <v>0.23</v>
      </c>
      <c r="V520">
        <f>ROUND((108/100)*ROUND([1]Source!CS313*[1]Source!I313, 2), 2)</f>
        <v>0.14000000000000001</v>
      </c>
    </row>
    <row r="521" spans="1:22" ht="14.5" x14ac:dyDescent="0.35">
      <c r="A521" s="51"/>
      <c r="B521" s="51"/>
      <c r="C521" s="51" t="s">
        <v>183</v>
      </c>
      <c r="D521" s="50"/>
      <c r="E521" s="48"/>
      <c r="F521" s="42">
        <f>[1]Source!AO313</f>
        <v>5824.35</v>
      </c>
      <c r="G521" s="49" t="str">
        <f>[1]Source!DG313</f>
        <v/>
      </c>
      <c r="H521" s="48">
        <f>[1]Source!AV313</f>
        <v>1</v>
      </c>
      <c r="I521" s="48">
        <f>IF([1]Source!BA313&lt;&gt; 0, [1]Source!BA313, 1)</f>
        <v>1</v>
      </c>
      <c r="J521" s="42">
        <f>[1]Source!S313</f>
        <v>5824.35</v>
      </c>
      <c r="K521" s="42"/>
    </row>
    <row r="522" spans="1:22" ht="14.5" x14ac:dyDescent="0.35">
      <c r="A522" s="51"/>
      <c r="B522" s="51"/>
      <c r="C522" s="51" t="s">
        <v>182</v>
      </c>
      <c r="D522" s="50"/>
      <c r="E522" s="48"/>
      <c r="F522" s="42">
        <f>[1]Source!AM313</f>
        <v>15.22</v>
      </c>
      <c r="G522" s="49" t="str">
        <f>[1]Source!DE313</f>
        <v/>
      </c>
      <c r="H522" s="48">
        <f>[1]Source!AV313</f>
        <v>1</v>
      </c>
      <c r="I522" s="48">
        <f>IF([1]Source!BB313&lt;&gt; 0, [1]Source!BB313, 1)</f>
        <v>1</v>
      </c>
      <c r="J522" s="42">
        <f>[1]Source!Q313</f>
        <v>15.22</v>
      </c>
      <c r="K522" s="42"/>
    </row>
    <row r="523" spans="1:22" ht="14.5" x14ac:dyDescent="0.35">
      <c r="A523" s="51"/>
      <c r="B523" s="51"/>
      <c r="C523" s="51" t="s">
        <v>181</v>
      </c>
      <c r="D523" s="50"/>
      <c r="E523" s="48"/>
      <c r="F523" s="42">
        <f>[1]Source!AN313</f>
        <v>0.13</v>
      </c>
      <c r="G523" s="49" t="str">
        <f>[1]Source!DF313</f>
        <v/>
      </c>
      <c r="H523" s="48">
        <f>[1]Source!AV313</f>
        <v>1</v>
      </c>
      <c r="I523" s="48">
        <f>IF([1]Source!BS313&lt;&gt; 0, [1]Source!BS313, 1)</f>
        <v>1</v>
      </c>
      <c r="J523" s="52">
        <f>[1]Source!R313</f>
        <v>0.13</v>
      </c>
      <c r="K523" s="42"/>
    </row>
    <row r="524" spans="1:22" ht="14.5" x14ac:dyDescent="0.35">
      <c r="A524" s="51"/>
      <c r="B524" s="51"/>
      <c r="C524" s="51" t="s">
        <v>180</v>
      </c>
      <c r="D524" s="50"/>
      <c r="E524" s="48"/>
      <c r="F524" s="42">
        <f>[1]Source!AL313</f>
        <v>1291.78</v>
      </c>
      <c r="G524" s="49" t="str">
        <f>[1]Source!DD313</f>
        <v/>
      </c>
      <c r="H524" s="48">
        <f>[1]Source!AW313</f>
        <v>1</v>
      </c>
      <c r="I524" s="48">
        <f>IF([1]Source!BC313&lt;&gt; 0, [1]Source!BC313, 1)</f>
        <v>1</v>
      </c>
      <c r="J524" s="42">
        <f>[1]Source!P313</f>
        <v>1291.78</v>
      </c>
      <c r="K524" s="42"/>
    </row>
    <row r="525" spans="1:22" ht="14.5" x14ac:dyDescent="0.35">
      <c r="A525" s="51"/>
      <c r="B525" s="51"/>
      <c r="C525" s="51" t="s">
        <v>179</v>
      </c>
      <c r="D525" s="50" t="s">
        <v>176</v>
      </c>
      <c r="E525" s="48">
        <f>[1]Source!AT313</f>
        <v>70</v>
      </c>
      <c r="F525" s="42"/>
      <c r="G525" s="49"/>
      <c r="H525" s="48"/>
      <c r="I525" s="48"/>
      <c r="J525" s="42">
        <f>SUM(R520:R524)</f>
        <v>4077.05</v>
      </c>
      <c r="K525" s="42"/>
    </row>
    <row r="526" spans="1:22" ht="14.5" x14ac:dyDescent="0.35">
      <c r="A526" s="51"/>
      <c r="B526" s="51"/>
      <c r="C526" s="51" t="s">
        <v>178</v>
      </c>
      <c r="D526" s="50" t="s">
        <v>176</v>
      </c>
      <c r="E526" s="48">
        <f>[1]Source!AU313</f>
        <v>10</v>
      </c>
      <c r="F526" s="42"/>
      <c r="G526" s="49"/>
      <c r="H526" s="48"/>
      <c r="I526" s="48"/>
      <c r="J526" s="42">
        <f>SUM(T520:T525)</f>
        <v>582.44000000000005</v>
      </c>
      <c r="K526" s="42"/>
    </row>
    <row r="527" spans="1:22" ht="14.5" x14ac:dyDescent="0.35">
      <c r="A527" s="51"/>
      <c r="B527" s="51"/>
      <c r="C527" s="51" t="s">
        <v>177</v>
      </c>
      <c r="D527" s="50" t="s">
        <v>176</v>
      </c>
      <c r="E527" s="48">
        <f>108</f>
        <v>108</v>
      </c>
      <c r="F527" s="42"/>
      <c r="G527" s="49"/>
      <c r="H527" s="48"/>
      <c r="I527" s="48"/>
      <c r="J527" s="42">
        <f>SUM(V520:V526)</f>
        <v>0.14000000000000001</v>
      </c>
      <c r="K527" s="42"/>
    </row>
    <row r="528" spans="1:22" ht="14.5" x14ac:dyDescent="0.35">
      <c r="A528" s="51"/>
      <c r="B528" s="51"/>
      <c r="C528" s="51" t="s">
        <v>175</v>
      </c>
      <c r="D528" s="50" t="s">
        <v>174</v>
      </c>
      <c r="E528" s="48">
        <f>[1]Source!AQ313</f>
        <v>15</v>
      </c>
      <c r="F528" s="42"/>
      <c r="G528" s="49" t="str">
        <f>[1]Source!DI313</f>
        <v/>
      </c>
      <c r="H528" s="48">
        <f>[1]Source!AV313</f>
        <v>1</v>
      </c>
      <c r="I528" s="48"/>
      <c r="J528" s="42"/>
      <c r="K528" s="42">
        <f>[1]Source!U313</f>
        <v>15</v>
      </c>
    </row>
    <row r="529" spans="1:22" ht="14" x14ac:dyDescent="0.3">
      <c r="A529" s="47"/>
      <c r="B529" s="47"/>
      <c r="C529" s="47"/>
      <c r="D529" s="47"/>
      <c r="E529" s="47"/>
      <c r="F529" s="47"/>
      <c r="G529" s="47"/>
      <c r="H529" s="47"/>
      <c r="I529" s="183">
        <f>J521+J522+J524+J525+J526+J527</f>
        <v>11790.980000000001</v>
      </c>
      <c r="J529" s="183"/>
      <c r="K529" s="46">
        <f>IF([1]Source!I313&lt;&gt;0, ROUND(I529/[1]Source!I313, 2), 0)</f>
        <v>11790.98</v>
      </c>
      <c r="P529" s="45">
        <f>I529</f>
        <v>11790.980000000001</v>
      </c>
    </row>
    <row r="531" spans="1:22" ht="14" x14ac:dyDescent="0.3">
      <c r="A531" s="189" t="str">
        <f>CONCATENATE("Итого по подразделу: ",IF([1]Source!G315&lt;&gt;"Новый подраздел", [1]Source!G315, ""))</f>
        <v>Итого по подразделу: Техническое  обслуживание годовое</v>
      </c>
      <c r="B531" s="189"/>
      <c r="C531" s="189"/>
      <c r="D531" s="189"/>
      <c r="E531" s="189"/>
      <c r="F531" s="189"/>
      <c r="G531" s="189"/>
      <c r="H531" s="189"/>
      <c r="I531" s="184">
        <f>SUM(P505:P530)</f>
        <v>783955.69</v>
      </c>
      <c r="J531" s="185"/>
      <c r="K531" s="38"/>
    </row>
    <row r="534" spans="1:22" ht="16.5" x14ac:dyDescent="0.35">
      <c r="A534" s="190" t="str">
        <f>CONCATENATE("Подраздел: ",IF([1]Source!G345&lt;&gt;"Новый подраздел", [1]Source!G345, ""))</f>
        <v>Подраздел: Силовое оборудование ИТП.</v>
      </c>
      <c r="B534" s="190"/>
      <c r="C534" s="190"/>
      <c r="D534" s="190"/>
      <c r="E534" s="190"/>
      <c r="F534" s="190"/>
      <c r="G534" s="190"/>
      <c r="H534" s="190"/>
      <c r="I534" s="190"/>
      <c r="J534" s="190"/>
      <c r="K534" s="190"/>
    </row>
    <row r="535" spans="1:22" ht="29" x14ac:dyDescent="0.35">
      <c r="C535" s="54" t="str">
        <f>[1]Source!G349</f>
        <v>Шкаф напольный 380/220В, 50Гц, IP54 (2 комплекта)</v>
      </c>
    </row>
    <row r="536" spans="1:22" ht="56" x14ac:dyDescent="0.35">
      <c r="A536" s="51">
        <v>62</v>
      </c>
      <c r="B536" s="51" t="str">
        <f>[1]Source!F350</f>
        <v>1.21-2303-28-1/1</v>
      </c>
      <c r="C536" s="51" t="str">
        <f>[1]Source!G350</f>
        <v>Техническое обслуживание автоматического выключателя до 160 А (прим) выключатель нагрузки реверсивный 380В, , 40А</v>
      </c>
      <c r="D536" s="50" t="str">
        <f>[1]Source!H350</f>
        <v>шт.</v>
      </c>
      <c r="E536" s="48">
        <f>[1]Source!I350</f>
        <v>2</v>
      </c>
      <c r="F536" s="42"/>
      <c r="G536" s="49"/>
      <c r="H536" s="48"/>
      <c r="I536" s="48"/>
      <c r="J536" s="42"/>
      <c r="K536" s="42"/>
      <c r="Q536">
        <f>ROUND(([1]Source!BZ350/100)*ROUND(([1]Source!AF350*[1]Source!AV350)*[1]Source!I350, 2), 2)</f>
        <v>326.17</v>
      </c>
      <c r="R536">
        <f>[1]Source!X350</f>
        <v>326.17</v>
      </c>
      <c r="S536">
        <f>ROUND(([1]Source!CA350/100)*ROUND(([1]Source!AF350*[1]Source!AV350)*[1]Source!I350, 2), 2)</f>
        <v>46.6</v>
      </c>
      <c r="T536">
        <f>[1]Source!Y350</f>
        <v>46.6</v>
      </c>
      <c r="U536">
        <f>ROUND((175/100)*ROUND(([1]Source!AE350*[1]Source!AV350)*[1]Source!I350, 2), 2)</f>
        <v>0</v>
      </c>
      <c r="V536">
        <f>ROUND((108/100)*ROUND([1]Source!CS350*[1]Source!I350, 2), 2)</f>
        <v>0</v>
      </c>
    </row>
    <row r="537" spans="1:22" ht="14.5" x14ac:dyDescent="0.35">
      <c r="A537" s="51"/>
      <c r="B537" s="51"/>
      <c r="C537" s="51" t="s">
        <v>183</v>
      </c>
      <c r="D537" s="50"/>
      <c r="E537" s="48"/>
      <c r="F537" s="42">
        <f>[1]Source!AO350</f>
        <v>116.49</v>
      </c>
      <c r="G537" s="49" t="str">
        <f>[1]Source!DG350</f>
        <v>)*2</v>
      </c>
      <c r="H537" s="48">
        <f>[1]Source!AV350</f>
        <v>1</v>
      </c>
      <c r="I537" s="48">
        <f>IF([1]Source!BA350&lt;&gt; 0, [1]Source!BA350, 1)</f>
        <v>1</v>
      </c>
      <c r="J537" s="42">
        <f>[1]Source!S350</f>
        <v>465.96</v>
      </c>
      <c r="K537" s="42"/>
    </row>
    <row r="538" spans="1:22" ht="14.5" x14ac:dyDescent="0.35">
      <c r="A538" s="51"/>
      <c r="B538" s="51"/>
      <c r="C538" s="51" t="s">
        <v>180</v>
      </c>
      <c r="D538" s="50"/>
      <c r="E538" s="48"/>
      <c r="F538" s="42">
        <f>[1]Source!AL350</f>
        <v>3.94</v>
      </c>
      <c r="G538" s="49" t="str">
        <f>[1]Source!DD350</f>
        <v>)*2</v>
      </c>
      <c r="H538" s="48">
        <f>[1]Source!AW350</f>
        <v>1</v>
      </c>
      <c r="I538" s="48">
        <f>IF([1]Source!BC350&lt;&gt; 0, [1]Source!BC350, 1)</f>
        <v>1</v>
      </c>
      <c r="J538" s="42">
        <f>[1]Source!P350</f>
        <v>15.76</v>
      </c>
      <c r="K538" s="42"/>
    </row>
    <row r="539" spans="1:22" ht="14.5" x14ac:dyDescent="0.35">
      <c r="A539" s="51"/>
      <c r="B539" s="51"/>
      <c r="C539" s="51" t="s">
        <v>179</v>
      </c>
      <c r="D539" s="50" t="s">
        <v>176</v>
      </c>
      <c r="E539" s="48">
        <f>[1]Source!AT350</f>
        <v>70</v>
      </c>
      <c r="F539" s="42"/>
      <c r="G539" s="49"/>
      <c r="H539" s="48"/>
      <c r="I539" s="48"/>
      <c r="J539" s="42">
        <f>SUM(R536:R538)</f>
        <v>326.17</v>
      </c>
      <c r="K539" s="42"/>
    </row>
    <row r="540" spans="1:22" ht="14.5" x14ac:dyDescent="0.35">
      <c r="A540" s="51"/>
      <c r="B540" s="51"/>
      <c r="C540" s="51" t="s">
        <v>178</v>
      </c>
      <c r="D540" s="50" t="s">
        <v>176</v>
      </c>
      <c r="E540" s="48">
        <f>[1]Source!AU350</f>
        <v>10</v>
      </c>
      <c r="F540" s="42"/>
      <c r="G540" s="49"/>
      <c r="H540" s="48"/>
      <c r="I540" s="48"/>
      <c r="J540" s="42">
        <f>SUM(T536:T539)</f>
        <v>46.6</v>
      </c>
      <c r="K540" s="42"/>
    </row>
    <row r="541" spans="1:22" ht="14.5" x14ac:dyDescent="0.35">
      <c r="A541" s="51"/>
      <c r="B541" s="51"/>
      <c r="C541" s="51" t="s">
        <v>175</v>
      </c>
      <c r="D541" s="50" t="s">
        <v>174</v>
      </c>
      <c r="E541" s="48">
        <f>[1]Source!AQ350</f>
        <v>0.3</v>
      </c>
      <c r="F541" s="42"/>
      <c r="G541" s="49" t="str">
        <f>[1]Source!DI350</f>
        <v>)*2</v>
      </c>
      <c r="H541" s="48">
        <f>[1]Source!AV350</f>
        <v>1</v>
      </c>
      <c r="I541" s="48"/>
      <c r="J541" s="42"/>
      <c r="K541" s="42">
        <f>[1]Source!U350</f>
        <v>1.2</v>
      </c>
    </row>
    <row r="542" spans="1:22" ht="14" x14ac:dyDescent="0.3">
      <c r="A542" s="47"/>
      <c r="B542" s="47"/>
      <c r="C542" s="47"/>
      <c r="D542" s="47"/>
      <c r="E542" s="47"/>
      <c r="F542" s="47"/>
      <c r="G542" s="47"/>
      <c r="H542" s="47"/>
      <c r="I542" s="183">
        <f>J537+J538+J539+J540</f>
        <v>854.49</v>
      </c>
      <c r="J542" s="183"/>
      <c r="K542" s="46">
        <f>IF([1]Source!I350&lt;&gt;0, ROUND(I542/[1]Source!I350, 2), 0)</f>
        <v>427.25</v>
      </c>
      <c r="P542" s="45">
        <f>I542</f>
        <v>854.49</v>
      </c>
    </row>
    <row r="543" spans="1:22" ht="70" x14ac:dyDescent="0.35">
      <c r="A543" s="51">
        <v>63</v>
      </c>
      <c r="B543" s="51" t="str">
        <f>[1]Source!F351</f>
        <v>1.21-2303-3-1/1</v>
      </c>
      <c r="C543" s="51" t="str">
        <f>[1]Source!G351</f>
        <v>Техническое обслуживание выключателей автоматических трехполюсных установочных, номинальный ток до 200 А,(выключатель 380 В, 16 А)</v>
      </c>
      <c r="D543" s="50" t="str">
        <f>[1]Source!H351</f>
        <v>шт.</v>
      </c>
      <c r="E543" s="48">
        <f>[1]Source!I351</f>
        <v>4</v>
      </c>
      <c r="F543" s="42"/>
      <c r="G543" s="49"/>
      <c r="H543" s="48"/>
      <c r="I543" s="48"/>
      <c r="J543" s="42"/>
      <c r="K543" s="42"/>
      <c r="Q543">
        <f>ROUND(([1]Source!BZ351/100)*ROUND(([1]Source!AF351*[1]Source!AV351)*[1]Source!I351, 2), 2)</f>
        <v>2838.02</v>
      </c>
      <c r="R543">
        <f>[1]Source!X351</f>
        <v>2838.02</v>
      </c>
      <c r="S543">
        <f>ROUND(([1]Source!CA351/100)*ROUND(([1]Source!AF351*[1]Source!AV351)*[1]Source!I351, 2), 2)</f>
        <v>405.43</v>
      </c>
      <c r="T543">
        <f>[1]Source!Y351</f>
        <v>405.43</v>
      </c>
      <c r="U543">
        <f>ROUND((175/100)*ROUND(([1]Source!AE351*[1]Source!AV351)*[1]Source!I351, 2), 2)</f>
        <v>0</v>
      </c>
      <c r="V543">
        <f>ROUND((108/100)*ROUND([1]Source!CS351*[1]Source!I351, 2), 2)</f>
        <v>0</v>
      </c>
    </row>
    <row r="544" spans="1:22" ht="14.5" x14ac:dyDescent="0.35">
      <c r="A544" s="51"/>
      <c r="B544" s="51"/>
      <c r="C544" s="51" t="s">
        <v>183</v>
      </c>
      <c r="D544" s="50"/>
      <c r="E544" s="48"/>
      <c r="F544" s="42">
        <f>[1]Source!AO351</f>
        <v>506.79</v>
      </c>
      <c r="G544" s="49" t="str">
        <f>[1]Source!DG351</f>
        <v>)*2</v>
      </c>
      <c r="H544" s="48">
        <f>[1]Source!AV351</f>
        <v>1</v>
      </c>
      <c r="I544" s="48">
        <f>IF([1]Source!BA351&lt;&gt; 0, [1]Source!BA351, 1)</f>
        <v>1</v>
      </c>
      <c r="J544" s="42">
        <f>[1]Source!S351</f>
        <v>4054.32</v>
      </c>
      <c r="K544" s="42"/>
    </row>
    <row r="545" spans="1:22" ht="14.5" x14ac:dyDescent="0.35">
      <c r="A545" s="51"/>
      <c r="B545" s="51"/>
      <c r="C545" s="51" t="s">
        <v>180</v>
      </c>
      <c r="D545" s="50"/>
      <c r="E545" s="48"/>
      <c r="F545" s="42">
        <f>[1]Source!AL351</f>
        <v>13.53</v>
      </c>
      <c r="G545" s="49" t="str">
        <f>[1]Source!DD351</f>
        <v>)*2</v>
      </c>
      <c r="H545" s="48">
        <f>[1]Source!AW351</f>
        <v>1</v>
      </c>
      <c r="I545" s="48">
        <f>IF([1]Source!BC351&lt;&gt; 0, [1]Source!BC351, 1)</f>
        <v>1</v>
      </c>
      <c r="J545" s="42">
        <f>[1]Source!P351</f>
        <v>108.24</v>
      </c>
      <c r="K545" s="42"/>
    </row>
    <row r="546" spans="1:22" ht="14.5" x14ac:dyDescent="0.35">
      <c r="A546" s="51"/>
      <c r="B546" s="51"/>
      <c r="C546" s="51" t="s">
        <v>179</v>
      </c>
      <c r="D546" s="50" t="s">
        <v>176</v>
      </c>
      <c r="E546" s="48">
        <f>[1]Source!AT351</f>
        <v>70</v>
      </c>
      <c r="F546" s="42"/>
      <c r="G546" s="49"/>
      <c r="H546" s="48"/>
      <c r="I546" s="48"/>
      <c r="J546" s="42">
        <f>SUM(R543:R545)</f>
        <v>2838.02</v>
      </c>
      <c r="K546" s="42"/>
    </row>
    <row r="547" spans="1:22" ht="14.5" x14ac:dyDescent="0.35">
      <c r="A547" s="51"/>
      <c r="B547" s="51"/>
      <c r="C547" s="51" t="s">
        <v>178</v>
      </c>
      <c r="D547" s="50" t="s">
        <v>176</v>
      </c>
      <c r="E547" s="48">
        <f>[1]Source!AU351</f>
        <v>10</v>
      </c>
      <c r="F547" s="42"/>
      <c r="G547" s="49"/>
      <c r="H547" s="48"/>
      <c r="I547" s="48"/>
      <c r="J547" s="42">
        <f>SUM(T543:T546)</f>
        <v>405.43</v>
      </c>
      <c r="K547" s="42"/>
    </row>
    <row r="548" spans="1:22" ht="14.5" x14ac:dyDescent="0.35">
      <c r="A548" s="51"/>
      <c r="B548" s="51"/>
      <c r="C548" s="51" t="s">
        <v>175</v>
      </c>
      <c r="D548" s="50" t="s">
        <v>174</v>
      </c>
      <c r="E548" s="48">
        <f>[1]Source!AQ351</f>
        <v>1.5</v>
      </c>
      <c r="F548" s="42"/>
      <c r="G548" s="49" t="str">
        <f>[1]Source!DI351</f>
        <v>)*2</v>
      </c>
      <c r="H548" s="48">
        <f>[1]Source!AV351</f>
        <v>1</v>
      </c>
      <c r="I548" s="48"/>
      <c r="J548" s="42"/>
      <c r="K548" s="42">
        <f>[1]Source!U351</f>
        <v>12</v>
      </c>
    </row>
    <row r="549" spans="1:22" ht="14" x14ac:dyDescent="0.3">
      <c r="A549" s="47"/>
      <c r="B549" s="47"/>
      <c r="C549" s="47"/>
      <c r="D549" s="47"/>
      <c r="E549" s="47"/>
      <c r="F549" s="47"/>
      <c r="G549" s="47"/>
      <c r="H549" s="47"/>
      <c r="I549" s="183">
        <f>J544+J545+J546+J547</f>
        <v>7406.01</v>
      </c>
      <c r="J549" s="183"/>
      <c r="K549" s="46">
        <f>IF([1]Source!I351&lt;&gt;0, ROUND(I549/[1]Source!I351, 2), 0)</f>
        <v>1851.5</v>
      </c>
      <c r="P549" s="45">
        <f>I549</f>
        <v>7406.01</v>
      </c>
    </row>
    <row r="550" spans="1:22" ht="84" x14ac:dyDescent="0.35">
      <c r="A550" s="51">
        <v>64</v>
      </c>
      <c r="B550" s="51" t="str">
        <f>[1]Source!F352</f>
        <v>1.21-2303-19-1/1</v>
      </c>
      <c r="C550" s="51" t="str">
        <f>[1]Source!G352</f>
        <v>Техническое обслуживание выключателей автоматических однополюсных установочных на номинальный ток до 63 А(прим) автоматический выключатель однополюсный 16 А</v>
      </c>
      <c r="D550" s="50" t="str">
        <f>[1]Source!H352</f>
        <v>шт.</v>
      </c>
      <c r="E550" s="48">
        <f>[1]Source!I352</f>
        <v>3</v>
      </c>
      <c r="F550" s="42"/>
      <c r="G550" s="49"/>
      <c r="H550" s="48"/>
      <c r="I550" s="48"/>
      <c r="J550" s="42"/>
      <c r="K550" s="42"/>
      <c r="Q550">
        <f>ROUND(([1]Source!BZ352/100)*ROUND(([1]Source!AF352*[1]Source!AV352)*[1]Source!I352, 2), 2)</f>
        <v>1702.81</v>
      </c>
      <c r="R550">
        <f>[1]Source!X352</f>
        <v>1702.81</v>
      </c>
      <c r="S550">
        <f>ROUND(([1]Source!CA352/100)*ROUND(([1]Source!AF352*[1]Source!AV352)*[1]Source!I352, 2), 2)</f>
        <v>243.26</v>
      </c>
      <c r="T550">
        <f>[1]Source!Y352</f>
        <v>243.26</v>
      </c>
      <c r="U550">
        <f>ROUND((175/100)*ROUND(([1]Source!AE352*[1]Source!AV352)*[1]Source!I352, 2), 2)</f>
        <v>0</v>
      </c>
      <c r="V550">
        <f>ROUND((108/100)*ROUND([1]Source!CS352*[1]Source!I352, 2), 2)</f>
        <v>0</v>
      </c>
    </row>
    <row r="551" spans="1:22" ht="14.5" x14ac:dyDescent="0.35">
      <c r="A551" s="51"/>
      <c r="B551" s="51"/>
      <c r="C551" s="51" t="s">
        <v>183</v>
      </c>
      <c r="D551" s="50"/>
      <c r="E551" s="48"/>
      <c r="F551" s="42">
        <f>[1]Source!AO352</f>
        <v>405.43</v>
      </c>
      <c r="G551" s="49" t="str">
        <f>[1]Source!DG352</f>
        <v>)*2</v>
      </c>
      <c r="H551" s="48">
        <f>[1]Source!AV352</f>
        <v>1</v>
      </c>
      <c r="I551" s="48">
        <f>IF([1]Source!BA352&lt;&gt; 0, [1]Source!BA352, 1)</f>
        <v>1</v>
      </c>
      <c r="J551" s="42">
        <f>[1]Source!S352</f>
        <v>2432.58</v>
      </c>
      <c r="K551" s="42"/>
    </row>
    <row r="552" spans="1:22" ht="14.5" x14ac:dyDescent="0.35">
      <c r="A552" s="51"/>
      <c r="B552" s="51"/>
      <c r="C552" s="51" t="s">
        <v>180</v>
      </c>
      <c r="D552" s="50"/>
      <c r="E552" s="48"/>
      <c r="F552" s="42">
        <f>[1]Source!AL352</f>
        <v>1.44</v>
      </c>
      <c r="G552" s="49" t="str">
        <f>[1]Source!DD352</f>
        <v>)*2</v>
      </c>
      <c r="H552" s="48">
        <f>[1]Source!AW352</f>
        <v>1</v>
      </c>
      <c r="I552" s="48">
        <f>IF([1]Source!BC352&lt;&gt; 0, [1]Source!BC352, 1)</f>
        <v>1</v>
      </c>
      <c r="J552" s="42">
        <f>[1]Source!P352</f>
        <v>8.64</v>
      </c>
      <c r="K552" s="42"/>
    </row>
    <row r="553" spans="1:22" ht="14.5" x14ac:dyDescent="0.35">
      <c r="A553" s="51"/>
      <c r="B553" s="51"/>
      <c r="C553" s="51" t="s">
        <v>179</v>
      </c>
      <c r="D553" s="50" t="s">
        <v>176</v>
      </c>
      <c r="E553" s="48">
        <f>[1]Source!AT352</f>
        <v>70</v>
      </c>
      <c r="F553" s="42"/>
      <c r="G553" s="49"/>
      <c r="H553" s="48"/>
      <c r="I553" s="48"/>
      <c r="J553" s="42">
        <f>SUM(R550:R552)</f>
        <v>1702.81</v>
      </c>
      <c r="K553" s="42"/>
    </row>
    <row r="554" spans="1:22" ht="14.5" x14ac:dyDescent="0.35">
      <c r="A554" s="51"/>
      <c r="B554" s="51"/>
      <c r="C554" s="51" t="s">
        <v>178</v>
      </c>
      <c r="D554" s="50" t="s">
        <v>176</v>
      </c>
      <c r="E554" s="48">
        <f>[1]Source!AU352</f>
        <v>10</v>
      </c>
      <c r="F554" s="42"/>
      <c r="G554" s="49"/>
      <c r="H554" s="48"/>
      <c r="I554" s="48"/>
      <c r="J554" s="42">
        <f>SUM(T550:T553)</f>
        <v>243.26</v>
      </c>
      <c r="K554" s="42"/>
    </row>
    <row r="555" spans="1:22" ht="14.5" x14ac:dyDescent="0.35">
      <c r="A555" s="51"/>
      <c r="B555" s="51"/>
      <c r="C555" s="51" t="s">
        <v>175</v>
      </c>
      <c r="D555" s="50" t="s">
        <v>174</v>
      </c>
      <c r="E555" s="48">
        <f>[1]Source!AQ352</f>
        <v>1.2</v>
      </c>
      <c r="F555" s="42"/>
      <c r="G555" s="49" t="str">
        <f>[1]Source!DI352</f>
        <v>)*2</v>
      </c>
      <c r="H555" s="48">
        <f>[1]Source!AV352</f>
        <v>1</v>
      </c>
      <c r="I555" s="48"/>
      <c r="J555" s="42"/>
      <c r="K555" s="42">
        <f>[1]Source!U352</f>
        <v>7.1999999999999993</v>
      </c>
    </row>
    <row r="556" spans="1:22" ht="14" x14ac:dyDescent="0.3">
      <c r="A556" s="47"/>
      <c r="B556" s="47"/>
      <c r="C556" s="47"/>
      <c r="D556" s="47"/>
      <c r="E556" s="47"/>
      <c r="F556" s="47"/>
      <c r="G556" s="47"/>
      <c r="H556" s="47"/>
      <c r="I556" s="183">
        <f>J551+J552+J553+J554</f>
        <v>4387.29</v>
      </c>
      <c r="J556" s="183"/>
      <c r="K556" s="46">
        <f>IF([1]Source!I352&lt;&gt;0, ROUND(I556/[1]Source!I352, 2), 0)</f>
        <v>1462.43</v>
      </c>
      <c r="P556" s="45">
        <f>I556</f>
        <v>4387.29</v>
      </c>
    </row>
    <row r="557" spans="1:22" ht="70" x14ac:dyDescent="0.35">
      <c r="A557" s="51">
        <v>65</v>
      </c>
      <c r="B557" s="51" t="str">
        <f>[1]Source!F353</f>
        <v>1.21-2303-3-1/1</v>
      </c>
      <c r="C557" s="51" t="str">
        <f>[1]Source!G353</f>
        <v>Техническое обслуживание выключателей автоматических трехполюсных установочных, номинальный ток до 200 А, (выключатель 380 В, 25 А)</v>
      </c>
      <c r="D557" s="50" t="str">
        <f>[1]Source!H353</f>
        <v>шт.</v>
      </c>
      <c r="E557" s="48">
        <f>[1]Source!I353</f>
        <v>2</v>
      </c>
      <c r="F557" s="42"/>
      <c r="G557" s="49"/>
      <c r="H557" s="48"/>
      <c r="I557" s="48"/>
      <c r="J557" s="42"/>
      <c r="K557" s="42"/>
      <c r="Q557">
        <f>ROUND(([1]Source!BZ353/100)*ROUND(([1]Source!AF353*[1]Source!AV353)*[1]Source!I353, 2), 2)</f>
        <v>1419.01</v>
      </c>
      <c r="R557">
        <f>[1]Source!X353</f>
        <v>1419.01</v>
      </c>
      <c r="S557">
        <f>ROUND(([1]Source!CA353/100)*ROUND(([1]Source!AF353*[1]Source!AV353)*[1]Source!I353, 2), 2)</f>
        <v>202.72</v>
      </c>
      <c r="T557">
        <f>[1]Source!Y353</f>
        <v>202.72</v>
      </c>
      <c r="U557">
        <f>ROUND((175/100)*ROUND(([1]Source!AE353*[1]Source!AV353)*[1]Source!I353, 2), 2)</f>
        <v>0</v>
      </c>
      <c r="V557">
        <f>ROUND((108/100)*ROUND([1]Source!CS353*[1]Source!I353, 2), 2)</f>
        <v>0</v>
      </c>
    </row>
    <row r="558" spans="1:22" ht="14.5" x14ac:dyDescent="0.35">
      <c r="A558" s="51"/>
      <c r="B558" s="51"/>
      <c r="C558" s="51" t="s">
        <v>183</v>
      </c>
      <c r="D558" s="50"/>
      <c r="E558" s="48"/>
      <c r="F558" s="42">
        <f>[1]Source!AO353</f>
        <v>506.79</v>
      </c>
      <c r="G558" s="49" t="str">
        <f>[1]Source!DG353</f>
        <v>)*2</v>
      </c>
      <c r="H558" s="48">
        <f>[1]Source!AV353</f>
        <v>1</v>
      </c>
      <c r="I558" s="48">
        <f>IF([1]Source!BA353&lt;&gt; 0, [1]Source!BA353, 1)</f>
        <v>1</v>
      </c>
      <c r="J558" s="42">
        <f>[1]Source!S353</f>
        <v>2027.16</v>
      </c>
      <c r="K558" s="42"/>
    </row>
    <row r="559" spans="1:22" ht="14.5" x14ac:dyDescent="0.35">
      <c r="A559" s="51"/>
      <c r="B559" s="51"/>
      <c r="C559" s="51" t="s">
        <v>180</v>
      </c>
      <c r="D559" s="50"/>
      <c r="E559" s="48"/>
      <c r="F559" s="42">
        <f>[1]Source!AL353</f>
        <v>13.53</v>
      </c>
      <c r="G559" s="49" t="str">
        <f>[1]Source!DD353</f>
        <v>)*2</v>
      </c>
      <c r="H559" s="48">
        <f>[1]Source!AW353</f>
        <v>1</v>
      </c>
      <c r="I559" s="48">
        <f>IF([1]Source!BC353&lt;&gt; 0, [1]Source!BC353, 1)</f>
        <v>1</v>
      </c>
      <c r="J559" s="42">
        <f>[1]Source!P353</f>
        <v>54.12</v>
      </c>
      <c r="K559" s="42"/>
    </row>
    <row r="560" spans="1:22" ht="14.5" x14ac:dyDescent="0.35">
      <c r="A560" s="51"/>
      <c r="B560" s="51"/>
      <c r="C560" s="51" t="s">
        <v>179</v>
      </c>
      <c r="D560" s="50" t="s">
        <v>176</v>
      </c>
      <c r="E560" s="48">
        <f>[1]Source!AT353</f>
        <v>70</v>
      </c>
      <c r="F560" s="42"/>
      <c r="G560" s="49"/>
      <c r="H560" s="48"/>
      <c r="I560" s="48"/>
      <c r="J560" s="42">
        <f>SUM(R557:R559)</f>
        <v>1419.01</v>
      </c>
      <c r="K560" s="42"/>
    </row>
    <row r="561" spans="1:22" ht="14.5" x14ac:dyDescent="0.35">
      <c r="A561" s="51"/>
      <c r="B561" s="51"/>
      <c r="C561" s="51" t="s">
        <v>178</v>
      </c>
      <c r="D561" s="50" t="s">
        <v>176</v>
      </c>
      <c r="E561" s="48">
        <f>[1]Source!AU353</f>
        <v>10</v>
      </c>
      <c r="F561" s="42"/>
      <c r="G561" s="49"/>
      <c r="H561" s="48"/>
      <c r="I561" s="48"/>
      <c r="J561" s="42">
        <f>SUM(T557:T560)</f>
        <v>202.72</v>
      </c>
      <c r="K561" s="42"/>
    </row>
    <row r="562" spans="1:22" ht="14.5" x14ac:dyDescent="0.35">
      <c r="A562" s="51"/>
      <c r="B562" s="51"/>
      <c r="C562" s="51" t="s">
        <v>175</v>
      </c>
      <c r="D562" s="50" t="s">
        <v>174</v>
      </c>
      <c r="E562" s="48">
        <f>[1]Source!AQ353</f>
        <v>1.5</v>
      </c>
      <c r="F562" s="42"/>
      <c r="G562" s="49" t="str">
        <f>[1]Source!DI353</f>
        <v>)*2</v>
      </c>
      <c r="H562" s="48">
        <f>[1]Source!AV353</f>
        <v>1</v>
      </c>
      <c r="I562" s="48"/>
      <c r="J562" s="42"/>
      <c r="K562" s="42">
        <f>[1]Source!U353</f>
        <v>6</v>
      </c>
    </row>
    <row r="563" spans="1:22" ht="14" x14ac:dyDescent="0.3">
      <c r="A563" s="47"/>
      <c r="B563" s="47"/>
      <c r="C563" s="47"/>
      <c r="D563" s="47"/>
      <c r="E563" s="47"/>
      <c r="F563" s="47"/>
      <c r="G563" s="47"/>
      <c r="H563" s="47"/>
      <c r="I563" s="183">
        <f>J558+J559+J560+J561</f>
        <v>3703.0099999999998</v>
      </c>
      <c r="J563" s="183"/>
      <c r="K563" s="46">
        <f>IF([1]Source!I353&lt;&gt;0, ROUND(I563/[1]Source!I353, 2), 0)</f>
        <v>1851.51</v>
      </c>
      <c r="P563" s="45">
        <f>I563</f>
        <v>3703.0099999999998</v>
      </c>
    </row>
    <row r="564" spans="1:22" ht="84" x14ac:dyDescent="0.35">
      <c r="A564" s="51">
        <v>66</v>
      </c>
      <c r="B564" s="51" t="str">
        <f>[1]Source!F354</f>
        <v>1.21-2303-2-1/1</v>
      </c>
      <c r="C564" s="51" t="str">
        <f>[1]Source!G354</f>
        <v>Техническое обслуживание выключателей автоматических двухполюсных установочных, номинальный ток до 200 А,прим. (дифференцированный выключатель двухполюсный 220В 16А)</v>
      </c>
      <c r="D564" s="50" t="str">
        <f>[1]Source!H354</f>
        <v>шт.</v>
      </c>
      <c r="E564" s="48">
        <f>[1]Source!I354</f>
        <v>2</v>
      </c>
      <c r="F564" s="42"/>
      <c r="G564" s="49"/>
      <c r="H564" s="48"/>
      <c r="I564" s="48"/>
      <c r="J564" s="42"/>
      <c r="K564" s="42"/>
      <c r="Q564">
        <f>ROUND(([1]Source!BZ354/100)*ROUND(([1]Source!AF354*[1]Source!AV354)*[1]Source!I354, 2), 2)</f>
        <v>1068.98</v>
      </c>
      <c r="R564">
        <f>[1]Source!X354</f>
        <v>1068.98</v>
      </c>
      <c r="S564">
        <f>ROUND(([1]Source!CA354/100)*ROUND(([1]Source!AF354*[1]Source!AV354)*[1]Source!I354, 2), 2)</f>
        <v>152.71</v>
      </c>
      <c r="T564">
        <f>[1]Source!Y354</f>
        <v>152.71</v>
      </c>
      <c r="U564">
        <f>ROUND((175/100)*ROUND(([1]Source!AE354*[1]Source!AV354)*[1]Source!I354, 2), 2)</f>
        <v>0</v>
      </c>
      <c r="V564">
        <f>ROUND((108/100)*ROUND([1]Source!CS354*[1]Source!I354, 2), 2)</f>
        <v>0</v>
      </c>
    </row>
    <row r="565" spans="1:22" ht="14.5" x14ac:dyDescent="0.35">
      <c r="A565" s="51"/>
      <c r="B565" s="51"/>
      <c r="C565" s="51" t="s">
        <v>183</v>
      </c>
      <c r="D565" s="50"/>
      <c r="E565" s="48"/>
      <c r="F565" s="42">
        <f>[1]Source!AO354</f>
        <v>381.78</v>
      </c>
      <c r="G565" s="49" t="str">
        <f>[1]Source!DG354</f>
        <v>)*2</v>
      </c>
      <c r="H565" s="48">
        <f>[1]Source!AV354</f>
        <v>1</v>
      </c>
      <c r="I565" s="48">
        <f>IF([1]Source!BA354&lt;&gt; 0, [1]Source!BA354, 1)</f>
        <v>1</v>
      </c>
      <c r="J565" s="42">
        <f>[1]Source!S354</f>
        <v>1527.12</v>
      </c>
      <c r="K565" s="42"/>
    </row>
    <row r="566" spans="1:22" ht="14.5" x14ac:dyDescent="0.35">
      <c r="A566" s="51"/>
      <c r="B566" s="51"/>
      <c r="C566" s="51" t="s">
        <v>180</v>
      </c>
      <c r="D566" s="50"/>
      <c r="E566" s="48"/>
      <c r="F566" s="42">
        <f>[1]Source!AL354</f>
        <v>10.050000000000001</v>
      </c>
      <c r="G566" s="49" t="str">
        <f>[1]Source!DD354</f>
        <v>)*2</v>
      </c>
      <c r="H566" s="48">
        <f>[1]Source!AW354</f>
        <v>1</v>
      </c>
      <c r="I566" s="48">
        <f>IF([1]Source!BC354&lt;&gt; 0, [1]Source!BC354, 1)</f>
        <v>1</v>
      </c>
      <c r="J566" s="42">
        <f>[1]Source!P354</f>
        <v>40.200000000000003</v>
      </c>
      <c r="K566" s="42"/>
    </row>
    <row r="567" spans="1:22" ht="14.5" x14ac:dyDescent="0.35">
      <c r="A567" s="51"/>
      <c r="B567" s="51"/>
      <c r="C567" s="51" t="s">
        <v>179</v>
      </c>
      <c r="D567" s="50" t="s">
        <v>176</v>
      </c>
      <c r="E567" s="48">
        <f>[1]Source!AT354</f>
        <v>70</v>
      </c>
      <c r="F567" s="42"/>
      <c r="G567" s="49"/>
      <c r="H567" s="48"/>
      <c r="I567" s="48"/>
      <c r="J567" s="42">
        <f>SUM(R564:R566)</f>
        <v>1068.98</v>
      </c>
      <c r="K567" s="42"/>
    </row>
    <row r="568" spans="1:22" ht="14.5" x14ac:dyDescent="0.35">
      <c r="A568" s="51"/>
      <c r="B568" s="51"/>
      <c r="C568" s="51" t="s">
        <v>178</v>
      </c>
      <c r="D568" s="50" t="s">
        <v>176</v>
      </c>
      <c r="E568" s="48">
        <f>[1]Source!AU354</f>
        <v>10</v>
      </c>
      <c r="F568" s="42"/>
      <c r="G568" s="49"/>
      <c r="H568" s="48"/>
      <c r="I568" s="48"/>
      <c r="J568" s="42">
        <f>SUM(T564:T567)</f>
        <v>152.71</v>
      </c>
      <c r="K568" s="42"/>
    </row>
    <row r="569" spans="1:22" ht="14.5" x14ac:dyDescent="0.35">
      <c r="A569" s="51"/>
      <c r="B569" s="51"/>
      <c r="C569" s="51" t="s">
        <v>175</v>
      </c>
      <c r="D569" s="50" t="s">
        <v>174</v>
      </c>
      <c r="E569" s="48">
        <f>[1]Source!AQ354</f>
        <v>1.1299999999999999</v>
      </c>
      <c r="F569" s="42"/>
      <c r="G569" s="49" t="str">
        <f>[1]Source!DI354</f>
        <v>)*2</v>
      </c>
      <c r="H569" s="48">
        <f>[1]Source!AV354</f>
        <v>1</v>
      </c>
      <c r="I569" s="48"/>
      <c r="J569" s="42"/>
      <c r="K569" s="42">
        <f>[1]Source!U354</f>
        <v>4.5199999999999996</v>
      </c>
    </row>
    <row r="570" spans="1:22" ht="14" x14ac:dyDescent="0.3">
      <c r="A570" s="47"/>
      <c r="B570" s="47"/>
      <c r="C570" s="47"/>
      <c r="D570" s="47"/>
      <c r="E570" s="47"/>
      <c r="F570" s="47"/>
      <c r="G570" s="47"/>
      <c r="H570" s="47"/>
      <c r="I570" s="183">
        <f>J565+J566+J567+J568</f>
        <v>2789.01</v>
      </c>
      <c r="J570" s="183"/>
      <c r="K570" s="46">
        <f>IF([1]Source!I354&lt;&gt;0, ROUND(I570/[1]Source!I354, 2), 0)</f>
        <v>1394.51</v>
      </c>
      <c r="P570" s="45">
        <f>I570</f>
        <v>2789.01</v>
      </c>
    </row>
    <row r="571" spans="1:22" ht="140" x14ac:dyDescent="0.35">
      <c r="A571" s="51">
        <v>67</v>
      </c>
      <c r="B571" s="51" t="str">
        <f>[1]Source!F355</f>
        <v>1.23-2303-5-1/1</v>
      </c>
      <c r="C571" s="51" t="str">
        <f>[1]Source!G355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местаприм.  (Блок управления асинхронным двигателем с регулируемым приводом БРП-06-2 шт, БРП-02- 2 шт, )</v>
      </c>
      <c r="D571" s="50" t="str">
        <f>[1]Source!H355</f>
        <v>шт.</v>
      </c>
      <c r="E571" s="48">
        <f>[1]Source!I355</f>
        <v>4</v>
      </c>
      <c r="F571" s="42"/>
      <c r="G571" s="49"/>
      <c r="H571" s="48"/>
      <c r="I571" s="48"/>
      <c r="J571" s="42"/>
      <c r="K571" s="42"/>
      <c r="Q571">
        <f>ROUND(([1]Source!BZ355/100)*ROUND(([1]Source!AF355*[1]Source!AV355)*[1]Source!I355, 2), 2)</f>
        <v>2499.4499999999998</v>
      </c>
      <c r="R571">
        <f>[1]Source!X355</f>
        <v>2499.4499999999998</v>
      </c>
      <c r="S571">
        <f>ROUND(([1]Source!CA355/100)*ROUND(([1]Source!AF355*[1]Source!AV355)*[1]Source!I355, 2), 2)</f>
        <v>357.06</v>
      </c>
      <c r="T571">
        <f>[1]Source!Y355</f>
        <v>357.06</v>
      </c>
      <c r="U571">
        <f>ROUND((175/100)*ROUND(([1]Source!AE355*[1]Source!AV355)*[1]Source!I355, 2), 2)</f>
        <v>0</v>
      </c>
      <c r="V571">
        <f>ROUND((108/100)*ROUND([1]Source!CS355*[1]Source!I355, 2), 2)</f>
        <v>0</v>
      </c>
    </row>
    <row r="572" spans="1:22" ht="14.5" x14ac:dyDescent="0.35">
      <c r="A572" s="51"/>
      <c r="B572" s="51"/>
      <c r="C572" s="51" t="s">
        <v>183</v>
      </c>
      <c r="D572" s="50"/>
      <c r="E572" s="48"/>
      <c r="F572" s="42">
        <f>[1]Source!AO355</f>
        <v>446.33</v>
      </c>
      <c r="G572" s="49" t="str">
        <f>[1]Source!DG355</f>
        <v>)*2</v>
      </c>
      <c r="H572" s="48">
        <f>[1]Source!AV355</f>
        <v>1</v>
      </c>
      <c r="I572" s="48">
        <f>IF([1]Source!BA355&lt;&gt; 0, [1]Source!BA355, 1)</f>
        <v>1</v>
      </c>
      <c r="J572" s="42">
        <f>[1]Source!S355</f>
        <v>3570.64</v>
      </c>
      <c r="K572" s="42"/>
    </row>
    <row r="573" spans="1:22" ht="14.5" x14ac:dyDescent="0.35">
      <c r="A573" s="51"/>
      <c r="B573" s="51"/>
      <c r="C573" s="51" t="s">
        <v>179</v>
      </c>
      <c r="D573" s="50" t="s">
        <v>176</v>
      </c>
      <c r="E573" s="48">
        <f>[1]Source!AT355</f>
        <v>70</v>
      </c>
      <c r="F573" s="42"/>
      <c r="G573" s="49"/>
      <c r="H573" s="48"/>
      <c r="I573" s="48"/>
      <c r="J573" s="42">
        <f>SUM(R571:R572)</f>
        <v>2499.4499999999998</v>
      </c>
      <c r="K573" s="42"/>
    </row>
    <row r="574" spans="1:22" ht="14.5" x14ac:dyDescent="0.35">
      <c r="A574" s="51"/>
      <c r="B574" s="51"/>
      <c r="C574" s="51" t="s">
        <v>178</v>
      </c>
      <c r="D574" s="50" t="s">
        <v>176</v>
      </c>
      <c r="E574" s="48">
        <f>[1]Source!AU355</f>
        <v>10</v>
      </c>
      <c r="F574" s="42"/>
      <c r="G574" s="49"/>
      <c r="H574" s="48"/>
      <c r="I574" s="48"/>
      <c r="J574" s="42">
        <f>SUM(T571:T573)</f>
        <v>357.06</v>
      </c>
      <c r="K574" s="42"/>
    </row>
    <row r="575" spans="1:22" ht="14.5" x14ac:dyDescent="0.35">
      <c r="A575" s="51"/>
      <c r="B575" s="51"/>
      <c r="C575" s="51" t="s">
        <v>175</v>
      </c>
      <c r="D575" s="50" t="s">
        <v>174</v>
      </c>
      <c r="E575" s="48">
        <f>[1]Source!AQ355</f>
        <v>1.06</v>
      </c>
      <c r="F575" s="42"/>
      <c r="G575" s="49" t="str">
        <f>[1]Source!DI355</f>
        <v>)*2</v>
      </c>
      <c r="H575" s="48">
        <f>[1]Source!AV355</f>
        <v>1</v>
      </c>
      <c r="I575" s="48"/>
      <c r="J575" s="42"/>
      <c r="K575" s="42">
        <f>[1]Source!U355</f>
        <v>8.48</v>
      </c>
    </row>
    <row r="576" spans="1:22" ht="14" x14ac:dyDescent="0.3">
      <c r="A576" s="47"/>
      <c r="B576" s="47"/>
      <c r="C576" s="47"/>
      <c r="D576" s="47"/>
      <c r="E576" s="47"/>
      <c r="F576" s="47"/>
      <c r="G576" s="47"/>
      <c r="H576" s="47"/>
      <c r="I576" s="183">
        <f>J572+J573+J574</f>
        <v>6427.1500000000005</v>
      </c>
      <c r="J576" s="183"/>
      <c r="K576" s="46">
        <f>IF([1]Source!I355&lt;&gt;0, ROUND(I576/[1]Source!I355, 2), 0)</f>
        <v>1606.79</v>
      </c>
      <c r="P576" s="45">
        <f>I576</f>
        <v>6427.1500000000005</v>
      </c>
    </row>
    <row r="577" spans="1:22" ht="140" x14ac:dyDescent="0.35">
      <c r="A577" s="51">
        <v>68</v>
      </c>
      <c r="B577" s="51" t="str">
        <f>[1]Source!F356</f>
        <v>1.23-2303-5-1/1</v>
      </c>
      <c r="C577" s="51" t="str">
        <f>[1]Source!G356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местаприм.  (Блок управления асинхронным двигателем с нерегулируемым нереверсивным приводом БНН-02 )</v>
      </c>
      <c r="D577" s="50" t="str">
        <f>[1]Source!H356</f>
        <v>шт.</v>
      </c>
      <c r="E577" s="48">
        <f>[1]Source!I356</f>
        <v>2</v>
      </c>
      <c r="F577" s="42"/>
      <c r="G577" s="49"/>
      <c r="H577" s="48"/>
      <c r="I577" s="48"/>
      <c r="J577" s="42"/>
      <c r="K577" s="42"/>
      <c r="Q577">
        <f>ROUND(([1]Source!BZ356/100)*ROUND(([1]Source!AF356*[1]Source!AV356)*[1]Source!I356, 2), 2)</f>
        <v>1249.72</v>
      </c>
      <c r="R577">
        <f>[1]Source!X356</f>
        <v>1249.72</v>
      </c>
      <c r="S577">
        <f>ROUND(([1]Source!CA356/100)*ROUND(([1]Source!AF356*[1]Source!AV356)*[1]Source!I356, 2), 2)</f>
        <v>178.53</v>
      </c>
      <c r="T577">
        <f>[1]Source!Y356</f>
        <v>178.53</v>
      </c>
      <c r="U577">
        <f>ROUND((175/100)*ROUND(([1]Source!AE356*[1]Source!AV356)*[1]Source!I356, 2), 2)</f>
        <v>0</v>
      </c>
      <c r="V577">
        <f>ROUND((108/100)*ROUND([1]Source!CS356*[1]Source!I356, 2), 2)</f>
        <v>0</v>
      </c>
    </row>
    <row r="578" spans="1:22" ht="14.5" x14ac:dyDescent="0.35">
      <c r="A578" s="51"/>
      <c r="B578" s="51"/>
      <c r="C578" s="51" t="s">
        <v>183</v>
      </c>
      <c r="D578" s="50"/>
      <c r="E578" s="48"/>
      <c r="F578" s="42">
        <f>[1]Source!AO356</f>
        <v>446.33</v>
      </c>
      <c r="G578" s="49" t="str">
        <f>[1]Source!DG356</f>
        <v>)*2</v>
      </c>
      <c r="H578" s="48">
        <f>[1]Source!AV356</f>
        <v>1</v>
      </c>
      <c r="I578" s="48">
        <f>IF([1]Source!BA356&lt;&gt; 0, [1]Source!BA356, 1)</f>
        <v>1</v>
      </c>
      <c r="J578" s="42">
        <f>[1]Source!S356</f>
        <v>1785.32</v>
      </c>
      <c r="K578" s="42"/>
    </row>
    <row r="579" spans="1:22" ht="14.5" x14ac:dyDescent="0.35">
      <c r="A579" s="51"/>
      <c r="B579" s="51"/>
      <c r="C579" s="51" t="s">
        <v>179</v>
      </c>
      <c r="D579" s="50" t="s">
        <v>176</v>
      </c>
      <c r="E579" s="48">
        <f>[1]Source!AT356</f>
        <v>70</v>
      </c>
      <c r="F579" s="42"/>
      <c r="G579" s="49"/>
      <c r="H579" s="48"/>
      <c r="I579" s="48"/>
      <c r="J579" s="42">
        <f>SUM(R577:R578)</f>
        <v>1249.72</v>
      </c>
      <c r="K579" s="42"/>
    </row>
    <row r="580" spans="1:22" ht="14.5" x14ac:dyDescent="0.35">
      <c r="A580" s="51"/>
      <c r="B580" s="51"/>
      <c r="C580" s="51" t="s">
        <v>178</v>
      </c>
      <c r="D580" s="50" t="s">
        <v>176</v>
      </c>
      <c r="E580" s="48">
        <f>[1]Source!AU356</f>
        <v>10</v>
      </c>
      <c r="F580" s="42"/>
      <c r="G580" s="49"/>
      <c r="H580" s="48"/>
      <c r="I580" s="48"/>
      <c r="J580" s="42">
        <f>SUM(T577:T579)</f>
        <v>178.53</v>
      </c>
      <c r="K580" s="42"/>
    </row>
    <row r="581" spans="1:22" ht="14.5" x14ac:dyDescent="0.35">
      <c r="A581" s="51"/>
      <c r="B581" s="51"/>
      <c r="C581" s="51" t="s">
        <v>175</v>
      </c>
      <c r="D581" s="50" t="s">
        <v>174</v>
      </c>
      <c r="E581" s="48">
        <f>[1]Source!AQ356</f>
        <v>1.06</v>
      </c>
      <c r="F581" s="42"/>
      <c r="G581" s="49" t="str">
        <f>[1]Source!DI356</f>
        <v>)*2</v>
      </c>
      <c r="H581" s="48">
        <f>[1]Source!AV356</f>
        <v>1</v>
      </c>
      <c r="I581" s="48"/>
      <c r="J581" s="42"/>
      <c r="K581" s="42">
        <f>[1]Source!U356</f>
        <v>4.24</v>
      </c>
    </row>
    <row r="582" spans="1:22" ht="14" x14ac:dyDescent="0.3">
      <c r="A582" s="47"/>
      <c r="B582" s="47"/>
      <c r="C582" s="47"/>
      <c r="D582" s="47"/>
      <c r="E582" s="47"/>
      <c r="F582" s="47"/>
      <c r="G582" s="47"/>
      <c r="H582" s="47"/>
      <c r="I582" s="183">
        <f>J578+J579+J580</f>
        <v>3213.57</v>
      </c>
      <c r="J582" s="183"/>
      <c r="K582" s="46">
        <f>IF([1]Source!I356&lt;&gt;0, ROUND(I582/[1]Source!I356, 2), 0)</f>
        <v>1606.79</v>
      </c>
      <c r="P582" s="45">
        <f>I582</f>
        <v>3213.57</v>
      </c>
    </row>
    <row r="583" spans="1:22" ht="42" x14ac:dyDescent="0.35">
      <c r="A583" s="51">
        <v>69</v>
      </c>
      <c r="B583" s="51" t="str">
        <f>[1]Source!F357</f>
        <v>1.23-2103-4-1/1</v>
      </c>
      <c r="C583" s="51" t="str">
        <f>[1]Source!G357</f>
        <v>Техническое обслуживание реле напряжения, реле промежуточного (прим) реле контроля фаз.</v>
      </c>
      <c r="D583" s="50" t="str">
        <f>[1]Source!H357</f>
        <v>шт.</v>
      </c>
      <c r="E583" s="48">
        <f>[1]Source!I357</f>
        <v>2</v>
      </c>
      <c r="F583" s="42"/>
      <c r="G583" s="49"/>
      <c r="H583" s="48"/>
      <c r="I583" s="48"/>
      <c r="J583" s="42"/>
      <c r="K583" s="42"/>
      <c r="Q583">
        <f>ROUND(([1]Source!BZ357/100)*ROUND(([1]Source!AF357*[1]Source!AV357)*[1]Source!I357, 2), 2)</f>
        <v>567.62</v>
      </c>
      <c r="R583">
        <f>[1]Source!X357</f>
        <v>567.62</v>
      </c>
      <c r="S583">
        <f>ROUND(([1]Source!CA357/100)*ROUND(([1]Source!AF357*[1]Source!AV357)*[1]Source!I357, 2), 2)</f>
        <v>81.09</v>
      </c>
      <c r="T583">
        <f>[1]Source!Y357</f>
        <v>81.09</v>
      </c>
      <c r="U583">
        <f>ROUND((175/100)*ROUND(([1]Source!AE357*[1]Source!AV357)*[1]Source!I357, 2), 2)</f>
        <v>0</v>
      </c>
      <c r="V583">
        <f>ROUND((108/100)*ROUND([1]Source!CS357*[1]Source!I357, 2), 2)</f>
        <v>0</v>
      </c>
    </row>
    <row r="584" spans="1:22" ht="14.5" x14ac:dyDescent="0.35">
      <c r="A584" s="51"/>
      <c r="B584" s="51"/>
      <c r="C584" s="51" t="s">
        <v>183</v>
      </c>
      <c r="D584" s="50"/>
      <c r="E584" s="48"/>
      <c r="F584" s="42">
        <f>[1]Source!AO357</f>
        <v>202.72</v>
      </c>
      <c r="G584" s="49" t="str">
        <f>[1]Source!DG357</f>
        <v>)*2</v>
      </c>
      <c r="H584" s="48">
        <f>[1]Source!AV357</f>
        <v>1</v>
      </c>
      <c r="I584" s="48">
        <f>IF([1]Source!BA357&lt;&gt; 0, [1]Source!BA357, 1)</f>
        <v>1</v>
      </c>
      <c r="J584" s="42">
        <f>[1]Source!S357</f>
        <v>810.88</v>
      </c>
      <c r="K584" s="42"/>
    </row>
    <row r="585" spans="1:22" ht="14.5" x14ac:dyDescent="0.35">
      <c r="A585" s="51"/>
      <c r="B585" s="51"/>
      <c r="C585" s="51" t="s">
        <v>180</v>
      </c>
      <c r="D585" s="50"/>
      <c r="E585" s="48"/>
      <c r="F585" s="42">
        <f>[1]Source!AL357</f>
        <v>0.74</v>
      </c>
      <c r="G585" s="49" t="str">
        <f>[1]Source!DD357</f>
        <v>)*2</v>
      </c>
      <c r="H585" s="48">
        <f>[1]Source!AW357</f>
        <v>1</v>
      </c>
      <c r="I585" s="48">
        <f>IF([1]Source!BC357&lt;&gt; 0, [1]Source!BC357, 1)</f>
        <v>1</v>
      </c>
      <c r="J585" s="42">
        <f>[1]Source!P357</f>
        <v>2.96</v>
      </c>
      <c r="K585" s="42"/>
    </row>
    <row r="586" spans="1:22" ht="14.5" x14ac:dyDescent="0.35">
      <c r="A586" s="51"/>
      <c r="B586" s="51"/>
      <c r="C586" s="51" t="s">
        <v>179</v>
      </c>
      <c r="D586" s="50" t="s">
        <v>176</v>
      </c>
      <c r="E586" s="48">
        <f>[1]Source!AT357</f>
        <v>70</v>
      </c>
      <c r="F586" s="42"/>
      <c r="G586" s="49"/>
      <c r="H586" s="48"/>
      <c r="I586" s="48"/>
      <c r="J586" s="42">
        <f>SUM(R583:R585)</f>
        <v>567.62</v>
      </c>
      <c r="K586" s="42"/>
    </row>
    <row r="587" spans="1:22" ht="14.5" x14ac:dyDescent="0.35">
      <c r="A587" s="51"/>
      <c r="B587" s="51"/>
      <c r="C587" s="51" t="s">
        <v>178</v>
      </c>
      <c r="D587" s="50" t="s">
        <v>176</v>
      </c>
      <c r="E587" s="48">
        <f>[1]Source!AU357</f>
        <v>10</v>
      </c>
      <c r="F587" s="42"/>
      <c r="G587" s="49"/>
      <c r="H587" s="48"/>
      <c r="I587" s="48"/>
      <c r="J587" s="42">
        <f>SUM(T583:T586)</f>
        <v>81.09</v>
      </c>
      <c r="K587" s="42"/>
    </row>
    <row r="588" spans="1:22" ht="14.5" x14ac:dyDescent="0.35">
      <c r="A588" s="51"/>
      <c r="B588" s="51"/>
      <c r="C588" s="51" t="s">
        <v>175</v>
      </c>
      <c r="D588" s="50" t="s">
        <v>174</v>
      </c>
      <c r="E588" s="48">
        <f>[1]Source!AQ357</f>
        <v>0.6</v>
      </c>
      <c r="F588" s="42"/>
      <c r="G588" s="49" t="str">
        <f>[1]Source!DI357</f>
        <v>)*2</v>
      </c>
      <c r="H588" s="48">
        <f>[1]Source!AV357</f>
        <v>1</v>
      </c>
      <c r="I588" s="48"/>
      <c r="J588" s="42"/>
      <c r="K588" s="42">
        <f>[1]Source!U357</f>
        <v>2.4</v>
      </c>
    </row>
    <row r="589" spans="1:22" ht="14" x14ac:dyDescent="0.3">
      <c r="A589" s="47"/>
      <c r="B589" s="47"/>
      <c r="C589" s="47"/>
      <c r="D589" s="47"/>
      <c r="E589" s="47"/>
      <c r="F589" s="47"/>
      <c r="G589" s="47"/>
      <c r="H589" s="47"/>
      <c r="I589" s="183">
        <f>J584+J585+J586+J587</f>
        <v>1462.55</v>
      </c>
      <c r="J589" s="183"/>
      <c r="K589" s="46">
        <f>IF([1]Source!I357&lt;&gt;0, ROUND(I589/[1]Source!I357, 2), 0)</f>
        <v>731.28</v>
      </c>
      <c r="P589" s="45">
        <f>I589</f>
        <v>1462.55</v>
      </c>
    </row>
    <row r="590" spans="1:22" ht="29" x14ac:dyDescent="0.35">
      <c r="C590" s="54" t="str">
        <f>[1]Source!G358</f>
        <v>Шкаф напольный 380/220В, 50 Гц, IP54, с блоком АВР на 16А</v>
      </c>
    </row>
    <row r="591" spans="1:22" ht="42" x14ac:dyDescent="0.35">
      <c r="A591" s="51">
        <v>70</v>
      </c>
      <c r="B591" s="51" t="str">
        <f>[1]Source!F359</f>
        <v>1.21-2303-32-1/1</v>
      </c>
      <c r="C591" s="51" t="str">
        <f>[1]Source!G359</f>
        <v>Техническое обслуживание быстродействующего автоматического ввода резерва (БАВР)</v>
      </c>
      <c r="D591" s="50" t="str">
        <f>[1]Source!H359</f>
        <v>шт.</v>
      </c>
      <c r="E591" s="48">
        <f>[1]Source!I359</f>
        <v>1</v>
      </c>
      <c r="F591" s="42"/>
      <c r="G591" s="49"/>
      <c r="H591" s="48"/>
      <c r="I591" s="48"/>
      <c r="J591" s="42"/>
      <c r="K591" s="42"/>
      <c r="Q591">
        <f>ROUND(([1]Source!BZ359/100)*ROUND(([1]Source!AF359*[1]Source!AV359)*[1]Source!I359, 2), 2)</f>
        <v>1315.52</v>
      </c>
      <c r="R591">
        <f>[1]Source!X359</f>
        <v>1315.52</v>
      </c>
      <c r="S591">
        <f>ROUND(([1]Source!CA359/100)*ROUND(([1]Source!AF359*[1]Source!AV359)*[1]Source!I359, 2), 2)</f>
        <v>187.93</v>
      </c>
      <c r="T591">
        <f>[1]Source!Y359</f>
        <v>187.93</v>
      </c>
      <c r="U591">
        <f>ROUND((175/100)*ROUND(([1]Source!AE359*[1]Source!AV359)*[1]Source!I359, 2), 2)</f>
        <v>0</v>
      </c>
      <c r="V591">
        <f>ROUND((108/100)*ROUND([1]Source!CS359*[1]Source!I359, 2), 2)</f>
        <v>0</v>
      </c>
    </row>
    <row r="592" spans="1:22" ht="14.5" x14ac:dyDescent="0.35">
      <c r="A592" s="51"/>
      <c r="B592" s="51"/>
      <c r="C592" s="51" t="s">
        <v>183</v>
      </c>
      <c r="D592" s="50"/>
      <c r="E592" s="48"/>
      <c r="F592" s="42">
        <f>[1]Source!AO359</f>
        <v>939.66</v>
      </c>
      <c r="G592" s="49" t="str">
        <f>[1]Source!DG359</f>
        <v>)*2</v>
      </c>
      <c r="H592" s="48">
        <f>[1]Source!AV359</f>
        <v>1</v>
      </c>
      <c r="I592" s="48">
        <f>IF([1]Source!BA359&lt;&gt; 0, [1]Source!BA359, 1)</f>
        <v>1</v>
      </c>
      <c r="J592" s="42">
        <f>[1]Source!S359</f>
        <v>1879.32</v>
      </c>
      <c r="K592" s="42"/>
    </row>
    <row r="593" spans="1:22" ht="14.5" x14ac:dyDescent="0.35">
      <c r="A593" s="51"/>
      <c r="B593" s="51"/>
      <c r="C593" s="51" t="s">
        <v>180</v>
      </c>
      <c r="D593" s="50"/>
      <c r="E593" s="48"/>
      <c r="F593" s="42">
        <f>[1]Source!AL359</f>
        <v>1177.6199999999999</v>
      </c>
      <c r="G593" s="49" t="str">
        <f>[1]Source!DD359</f>
        <v>)*2</v>
      </c>
      <c r="H593" s="48">
        <f>[1]Source!AW359</f>
        <v>1</v>
      </c>
      <c r="I593" s="48">
        <f>IF([1]Source!BC359&lt;&gt; 0, [1]Source!BC359, 1)</f>
        <v>1</v>
      </c>
      <c r="J593" s="42">
        <f>[1]Source!P359</f>
        <v>2355.2399999999998</v>
      </c>
      <c r="K593" s="42"/>
    </row>
    <row r="594" spans="1:22" ht="14.5" x14ac:dyDescent="0.35">
      <c r="A594" s="51"/>
      <c r="B594" s="51"/>
      <c r="C594" s="51" t="s">
        <v>179</v>
      </c>
      <c r="D594" s="50" t="s">
        <v>176</v>
      </c>
      <c r="E594" s="48">
        <f>[1]Source!AT359</f>
        <v>70</v>
      </c>
      <c r="F594" s="42"/>
      <c r="G594" s="49"/>
      <c r="H594" s="48"/>
      <c r="I594" s="48"/>
      <c r="J594" s="42">
        <f>SUM(R591:R593)</f>
        <v>1315.52</v>
      </c>
      <c r="K594" s="42"/>
    </row>
    <row r="595" spans="1:22" ht="14.5" x14ac:dyDescent="0.35">
      <c r="A595" s="51"/>
      <c r="B595" s="51"/>
      <c r="C595" s="51" t="s">
        <v>178</v>
      </c>
      <c r="D595" s="50" t="s">
        <v>176</v>
      </c>
      <c r="E595" s="48">
        <f>[1]Source!AU359</f>
        <v>10</v>
      </c>
      <c r="F595" s="42"/>
      <c r="G595" s="49"/>
      <c r="H595" s="48"/>
      <c r="I595" s="48"/>
      <c r="J595" s="42">
        <f>SUM(T591:T594)</f>
        <v>187.93</v>
      </c>
      <c r="K595" s="42"/>
    </row>
    <row r="596" spans="1:22" ht="14.5" x14ac:dyDescent="0.35">
      <c r="A596" s="51"/>
      <c r="B596" s="51"/>
      <c r="C596" s="51" t="s">
        <v>175</v>
      </c>
      <c r="D596" s="50" t="s">
        <v>174</v>
      </c>
      <c r="E596" s="48">
        <f>[1]Source!AQ359</f>
        <v>2.42</v>
      </c>
      <c r="F596" s="42"/>
      <c r="G596" s="49" t="str">
        <f>[1]Source!DI359</f>
        <v>)*2</v>
      </c>
      <c r="H596" s="48">
        <f>[1]Source!AV359</f>
        <v>1</v>
      </c>
      <c r="I596" s="48"/>
      <c r="J596" s="42"/>
      <c r="K596" s="42">
        <f>[1]Source!U359</f>
        <v>4.84</v>
      </c>
    </row>
    <row r="597" spans="1:22" ht="14" x14ac:dyDescent="0.3">
      <c r="A597" s="47"/>
      <c r="B597" s="47"/>
      <c r="C597" s="47"/>
      <c r="D597" s="47"/>
      <c r="E597" s="47"/>
      <c r="F597" s="47"/>
      <c r="G597" s="47"/>
      <c r="H597" s="47"/>
      <c r="I597" s="183">
        <f>J592+J593+J594+J595</f>
        <v>5738.01</v>
      </c>
      <c r="J597" s="183"/>
      <c r="K597" s="46">
        <f>IF([1]Source!I359&lt;&gt;0, ROUND(I597/[1]Source!I359, 2), 0)</f>
        <v>5738.01</v>
      </c>
      <c r="P597" s="45">
        <f>I597</f>
        <v>5738.01</v>
      </c>
    </row>
    <row r="598" spans="1:22" ht="70" x14ac:dyDescent="0.35">
      <c r="A598" s="51">
        <v>71</v>
      </c>
      <c r="B598" s="51" t="str">
        <f>[1]Source!F360</f>
        <v>1.21-2303-3-1/1</v>
      </c>
      <c r="C598" s="51" t="str">
        <f>[1]Source!G360</f>
        <v>Техническое обслуживание выключателей автоматических трехполюсных установочных, номинальный ток до 200 А, (выключатель 380 В, 6 А)</v>
      </c>
      <c r="D598" s="50" t="str">
        <f>[1]Source!H360</f>
        <v>шт.</v>
      </c>
      <c r="E598" s="48">
        <f>[1]Source!I360</f>
        <v>3</v>
      </c>
      <c r="F598" s="42"/>
      <c r="G598" s="49"/>
      <c r="H598" s="48"/>
      <c r="I598" s="48"/>
      <c r="J598" s="42"/>
      <c r="K598" s="42"/>
      <c r="Q598">
        <f>ROUND(([1]Source!BZ360/100)*ROUND(([1]Source!AF360*[1]Source!AV360)*[1]Source!I360, 2), 2)</f>
        <v>2128.52</v>
      </c>
      <c r="R598">
        <f>[1]Source!X360</f>
        <v>2128.52</v>
      </c>
      <c r="S598">
        <f>ROUND(([1]Source!CA360/100)*ROUND(([1]Source!AF360*[1]Source!AV360)*[1]Source!I360, 2), 2)</f>
        <v>304.07</v>
      </c>
      <c r="T598">
        <f>[1]Source!Y360</f>
        <v>304.07</v>
      </c>
      <c r="U598">
        <f>ROUND((175/100)*ROUND(([1]Source!AE360*[1]Source!AV360)*[1]Source!I360, 2), 2)</f>
        <v>0</v>
      </c>
      <c r="V598">
        <f>ROUND((108/100)*ROUND([1]Source!CS360*[1]Source!I360, 2), 2)</f>
        <v>0</v>
      </c>
    </row>
    <row r="599" spans="1:22" ht="14.5" x14ac:dyDescent="0.35">
      <c r="A599" s="51"/>
      <c r="B599" s="51"/>
      <c r="C599" s="51" t="s">
        <v>183</v>
      </c>
      <c r="D599" s="50"/>
      <c r="E599" s="48"/>
      <c r="F599" s="42">
        <f>[1]Source!AO360</f>
        <v>506.79</v>
      </c>
      <c r="G599" s="49" t="str">
        <f>[1]Source!DG360</f>
        <v>)*2</v>
      </c>
      <c r="H599" s="48">
        <f>[1]Source!AV360</f>
        <v>1</v>
      </c>
      <c r="I599" s="48">
        <f>IF([1]Source!BA360&lt;&gt; 0, [1]Source!BA360, 1)</f>
        <v>1</v>
      </c>
      <c r="J599" s="42">
        <f>[1]Source!S360</f>
        <v>3040.74</v>
      </c>
      <c r="K599" s="42"/>
    </row>
    <row r="600" spans="1:22" ht="14.5" x14ac:dyDescent="0.35">
      <c r="A600" s="51"/>
      <c r="B600" s="51"/>
      <c r="C600" s="51" t="s">
        <v>180</v>
      </c>
      <c r="D600" s="50"/>
      <c r="E600" s="48"/>
      <c r="F600" s="42">
        <f>[1]Source!AL360</f>
        <v>13.53</v>
      </c>
      <c r="G600" s="49" t="str">
        <f>[1]Source!DD360</f>
        <v>)*2</v>
      </c>
      <c r="H600" s="48">
        <f>[1]Source!AW360</f>
        <v>1</v>
      </c>
      <c r="I600" s="48">
        <f>IF([1]Source!BC360&lt;&gt; 0, [1]Source!BC360, 1)</f>
        <v>1</v>
      </c>
      <c r="J600" s="42">
        <f>[1]Source!P360</f>
        <v>81.180000000000007</v>
      </c>
      <c r="K600" s="42"/>
    </row>
    <row r="601" spans="1:22" ht="14.5" x14ac:dyDescent="0.35">
      <c r="A601" s="51"/>
      <c r="B601" s="51"/>
      <c r="C601" s="51" t="s">
        <v>179</v>
      </c>
      <c r="D601" s="50" t="s">
        <v>176</v>
      </c>
      <c r="E601" s="48">
        <f>[1]Source!AT360</f>
        <v>70</v>
      </c>
      <c r="F601" s="42"/>
      <c r="G601" s="49"/>
      <c r="H601" s="48"/>
      <c r="I601" s="48"/>
      <c r="J601" s="42">
        <f>SUM(R598:R600)</f>
        <v>2128.52</v>
      </c>
      <c r="K601" s="42"/>
    </row>
    <row r="602" spans="1:22" ht="14.5" x14ac:dyDescent="0.35">
      <c r="A602" s="51"/>
      <c r="B602" s="51"/>
      <c r="C602" s="51" t="s">
        <v>178</v>
      </c>
      <c r="D602" s="50" t="s">
        <v>176</v>
      </c>
      <c r="E602" s="48">
        <f>[1]Source!AU360</f>
        <v>10</v>
      </c>
      <c r="F602" s="42"/>
      <c r="G602" s="49"/>
      <c r="H602" s="48"/>
      <c r="I602" s="48"/>
      <c r="J602" s="42">
        <f>SUM(T598:T601)</f>
        <v>304.07</v>
      </c>
      <c r="K602" s="42"/>
    </row>
    <row r="603" spans="1:22" ht="14.5" x14ac:dyDescent="0.35">
      <c r="A603" s="51"/>
      <c r="B603" s="51"/>
      <c r="C603" s="51" t="s">
        <v>175</v>
      </c>
      <c r="D603" s="50" t="s">
        <v>174</v>
      </c>
      <c r="E603" s="48">
        <f>[1]Source!AQ360</f>
        <v>1.5</v>
      </c>
      <c r="F603" s="42"/>
      <c r="G603" s="49" t="str">
        <f>[1]Source!DI360</f>
        <v>)*2</v>
      </c>
      <c r="H603" s="48">
        <f>[1]Source!AV360</f>
        <v>1</v>
      </c>
      <c r="I603" s="48"/>
      <c r="J603" s="42"/>
      <c r="K603" s="42">
        <f>[1]Source!U360</f>
        <v>9</v>
      </c>
    </row>
    <row r="604" spans="1:22" ht="14" x14ac:dyDescent="0.3">
      <c r="A604" s="47"/>
      <c r="B604" s="47"/>
      <c r="C604" s="47"/>
      <c r="D604" s="47"/>
      <c r="E604" s="47"/>
      <c r="F604" s="47"/>
      <c r="G604" s="47"/>
      <c r="H604" s="47"/>
      <c r="I604" s="183">
        <f>J599+J600+J601+J602</f>
        <v>5554.5099999999993</v>
      </c>
      <c r="J604" s="183"/>
      <c r="K604" s="46">
        <f>IF([1]Source!I360&lt;&gt;0, ROUND(I604/[1]Source!I360, 2), 0)</f>
        <v>1851.5</v>
      </c>
      <c r="P604" s="45">
        <f>I604</f>
        <v>5554.5099999999993</v>
      </c>
    </row>
    <row r="605" spans="1:22" ht="84" x14ac:dyDescent="0.35">
      <c r="A605" s="51">
        <v>72</v>
      </c>
      <c r="B605" s="51" t="str">
        <f>[1]Source!F361</f>
        <v>1.21-2303-19-1/1</v>
      </c>
      <c r="C605" s="51" t="str">
        <f>[1]Source!G361</f>
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6А</v>
      </c>
      <c r="D605" s="50" t="str">
        <f>[1]Source!H361</f>
        <v>шт.</v>
      </c>
      <c r="E605" s="48">
        <f>[1]Source!I361</f>
        <v>5</v>
      </c>
      <c r="F605" s="42"/>
      <c r="G605" s="49"/>
      <c r="H605" s="48"/>
      <c r="I605" s="48"/>
      <c r="J605" s="42"/>
      <c r="K605" s="42"/>
      <c r="Q605">
        <f>ROUND(([1]Source!BZ361/100)*ROUND(([1]Source!AF361*[1]Source!AV361)*[1]Source!I361, 2), 2)</f>
        <v>2838.01</v>
      </c>
      <c r="R605">
        <f>[1]Source!X361</f>
        <v>2838.01</v>
      </c>
      <c r="S605">
        <f>ROUND(([1]Source!CA361/100)*ROUND(([1]Source!AF361*[1]Source!AV361)*[1]Source!I361, 2), 2)</f>
        <v>405.43</v>
      </c>
      <c r="T605">
        <f>[1]Source!Y361</f>
        <v>405.43</v>
      </c>
      <c r="U605">
        <f>ROUND((175/100)*ROUND(([1]Source!AE361*[1]Source!AV361)*[1]Source!I361, 2), 2)</f>
        <v>0</v>
      </c>
      <c r="V605">
        <f>ROUND((108/100)*ROUND([1]Source!CS361*[1]Source!I361, 2), 2)</f>
        <v>0</v>
      </c>
    </row>
    <row r="606" spans="1:22" ht="14.5" x14ac:dyDescent="0.35">
      <c r="A606" s="51"/>
      <c r="B606" s="51"/>
      <c r="C606" s="51" t="s">
        <v>183</v>
      </c>
      <c r="D606" s="50"/>
      <c r="E606" s="48"/>
      <c r="F606" s="42">
        <f>[1]Source!AO361</f>
        <v>405.43</v>
      </c>
      <c r="G606" s="49" t="str">
        <f>[1]Source!DG361</f>
        <v>)*2</v>
      </c>
      <c r="H606" s="48">
        <f>[1]Source!AV361</f>
        <v>1</v>
      </c>
      <c r="I606" s="48">
        <f>IF([1]Source!BA361&lt;&gt; 0, [1]Source!BA361, 1)</f>
        <v>1</v>
      </c>
      <c r="J606" s="42">
        <f>[1]Source!S361</f>
        <v>4054.3</v>
      </c>
      <c r="K606" s="42"/>
    </row>
    <row r="607" spans="1:22" ht="14.5" x14ac:dyDescent="0.35">
      <c r="A607" s="51"/>
      <c r="B607" s="51"/>
      <c r="C607" s="51" t="s">
        <v>180</v>
      </c>
      <c r="D607" s="50"/>
      <c r="E607" s="48"/>
      <c r="F607" s="42">
        <f>[1]Source!AL361</f>
        <v>1.44</v>
      </c>
      <c r="G607" s="49" t="str">
        <f>[1]Source!DD361</f>
        <v>)*2</v>
      </c>
      <c r="H607" s="48">
        <f>[1]Source!AW361</f>
        <v>1</v>
      </c>
      <c r="I607" s="48">
        <f>IF([1]Source!BC361&lt;&gt; 0, [1]Source!BC361, 1)</f>
        <v>1</v>
      </c>
      <c r="J607" s="42">
        <f>[1]Source!P361</f>
        <v>14.4</v>
      </c>
      <c r="K607" s="42"/>
    </row>
    <row r="608" spans="1:22" ht="14.5" x14ac:dyDescent="0.35">
      <c r="A608" s="51"/>
      <c r="B608" s="51"/>
      <c r="C608" s="51" t="s">
        <v>179</v>
      </c>
      <c r="D608" s="50" t="s">
        <v>176</v>
      </c>
      <c r="E608" s="48">
        <f>[1]Source!AT361</f>
        <v>70</v>
      </c>
      <c r="F608" s="42"/>
      <c r="G608" s="49"/>
      <c r="H608" s="48"/>
      <c r="I608" s="48"/>
      <c r="J608" s="42">
        <f>SUM(R605:R607)</f>
        <v>2838.01</v>
      </c>
      <c r="K608" s="42"/>
    </row>
    <row r="609" spans="1:22" ht="14.5" x14ac:dyDescent="0.35">
      <c r="A609" s="51"/>
      <c r="B609" s="51"/>
      <c r="C609" s="51" t="s">
        <v>178</v>
      </c>
      <c r="D609" s="50" t="s">
        <v>176</v>
      </c>
      <c r="E609" s="48">
        <f>[1]Source!AU361</f>
        <v>10</v>
      </c>
      <c r="F609" s="42"/>
      <c r="G609" s="49"/>
      <c r="H609" s="48"/>
      <c r="I609" s="48"/>
      <c r="J609" s="42">
        <f>SUM(T605:T608)</f>
        <v>405.43</v>
      </c>
      <c r="K609" s="42"/>
    </row>
    <row r="610" spans="1:22" ht="14.5" x14ac:dyDescent="0.35">
      <c r="A610" s="51"/>
      <c r="B610" s="51"/>
      <c r="C610" s="51" t="s">
        <v>175</v>
      </c>
      <c r="D610" s="50" t="s">
        <v>174</v>
      </c>
      <c r="E610" s="48">
        <f>[1]Source!AQ361</f>
        <v>1.2</v>
      </c>
      <c r="F610" s="42"/>
      <c r="G610" s="49" t="str">
        <f>[1]Source!DI361</f>
        <v>)*2</v>
      </c>
      <c r="H610" s="48">
        <f>[1]Source!AV361</f>
        <v>1</v>
      </c>
      <c r="I610" s="48"/>
      <c r="J610" s="42"/>
      <c r="K610" s="42">
        <f>[1]Source!U361</f>
        <v>12</v>
      </c>
    </row>
    <row r="611" spans="1:22" ht="14" x14ac:dyDescent="0.3">
      <c r="A611" s="47"/>
      <c r="B611" s="47"/>
      <c r="C611" s="47"/>
      <c r="D611" s="47"/>
      <c r="E611" s="47"/>
      <c r="F611" s="47"/>
      <c r="G611" s="47"/>
      <c r="H611" s="47"/>
      <c r="I611" s="183">
        <f>J606+J607+J608+J609</f>
        <v>7312.1400000000012</v>
      </c>
      <c r="J611" s="183"/>
      <c r="K611" s="46">
        <f>IF([1]Source!I361&lt;&gt;0, ROUND(I611/[1]Source!I361, 2), 0)</f>
        <v>1462.43</v>
      </c>
      <c r="P611" s="45">
        <f>I611</f>
        <v>7312.1400000000012</v>
      </c>
    </row>
    <row r="612" spans="1:22" ht="70" x14ac:dyDescent="0.35">
      <c r="A612" s="51">
        <v>73</v>
      </c>
      <c r="B612" s="51" t="str">
        <f>[1]Source!F362</f>
        <v>1.23-2303-13-1/1</v>
      </c>
      <c r="C612" s="51" t="str">
        <f>[1]Source!G362</f>
        <v>Техническое обслуживание преобразователей частоты до 5 кВт прим. (Преобразователь частоты для насосов мощностью 3кВт 380 В с датчиком перепада давления)</v>
      </c>
      <c r="D612" s="50" t="str">
        <f>[1]Source!H362</f>
        <v>шт.</v>
      </c>
      <c r="E612" s="48">
        <f>[1]Source!I362</f>
        <v>2</v>
      </c>
      <c r="F612" s="42"/>
      <c r="G612" s="49"/>
      <c r="H612" s="48"/>
      <c r="I612" s="48"/>
      <c r="J612" s="42"/>
      <c r="K612" s="42"/>
      <c r="Q612">
        <f>ROUND(([1]Source!BZ362/100)*ROUND(([1]Source!AF362*[1]Source!AV362)*[1]Source!I362, 2), 2)</f>
        <v>4827.2299999999996</v>
      </c>
      <c r="R612">
        <f>[1]Source!X362</f>
        <v>4827.2299999999996</v>
      </c>
      <c r="S612">
        <f>ROUND(([1]Source!CA362/100)*ROUND(([1]Source!AF362*[1]Source!AV362)*[1]Source!I362, 2), 2)</f>
        <v>689.6</v>
      </c>
      <c r="T612">
        <f>[1]Source!Y362</f>
        <v>689.6</v>
      </c>
      <c r="U612">
        <f>ROUND((175/100)*ROUND(([1]Source!AE362*[1]Source!AV362)*[1]Source!I362, 2), 2)</f>
        <v>0</v>
      </c>
      <c r="V612">
        <f>ROUND((108/100)*ROUND([1]Source!CS362*[1]Source!I362, 2), 2)</f>
        <v>0</v>
      </c>
    </row>
    <row r="613" spans="1:22" ht="14.5" x14ac:dyDescent="0.35">
      <c r="A613" s="51"/>
      <c r="B613" s="51"/>
      <c r="C613" s="51" t="s">
        <v>183</v>
      </c>
      <c r="D613" s="50"/>
      <c r="E613" s="48"/>
      <c r="F613" s="42">
        <f>[1]Source!AO362</f>
        <v>1724.01</v>
      </c>
      <c r="G613" s="49" t="str">
        <f>[1]Source!DG362</f>
        <v>)*2</v>
      </c>
      <c r="H613" s="48">
        <f>[1]Source!AV362</f>
        <v>1</v>
      </c>
      <c r="I613" s="48">
        <f>IF([1]Source!BA362&lt;&gt; 0, [1]Source!BA362, 1)</f>
        <v>1</v>
      </c>
      <c r="J613" s="42">
        <f>[1]Source!S362</f>
        <v>6896.04</v>
      </c>
      <c r="K613" s="42"/>
    </row>
    <row r="614" spans="1:22" ht="14.5" x14ac:dyDescent="0.35">
      <c r="A614" s="51"/>
      <c r="B614" s="51"/>
      <c r="C614" s="51" t="s">
        <v>180</v>
      </c>
      <c r="D614" s="50"/>
      <c r="E614" s="48"/>
      <c r="F614" s="42">
        <f>[1]Source!AL362</f>
        <v>9.5399999999999991</v>
      </c>
      <c r="G614" s="49" t="str">
        <f>[1]Source!DD362</f>
        <v>)*2</v>
      </c>
      <c r="H614" s="48">
        <f>[1]Source!AW362</f>
        <v>1</v>
      </c>
      <c r="I614" s="48">
        <f>IF([1]Source!BC362&lt;&gt; 0, [1]Source!BC362, 1)</f>
        <v>1</v>
      </c>
      <c r="J614" s="42">
        <f>[1]Source!P362</f>
        <v>38.159999999999997</v>
      </c>
      <c r="K614" s="42"/>
    </row>
    <row r="615" spans="1:22" ht="14.5" x14ac:dyDescent="0.35">
      <c r="A615" s="51"/>
      <c r="B615" s="51"/>
      <c r="C615" s="51" t="s">
        <v>179</v>
      </c>
      <c r="D615" s="50" t="s">
        <v>176</v>
      </c>
      <c r="E615" s="48">
        <f>[1]Source!AT362</f>
        <v>70</v>
      </c>
      <c r="F615" s="42"/>
      <c r="G615" s="49"/>
      <c r="H615" s="48"/>
      <c r="I615" s="48"/>
      <c r="J615" s="42">
        <f>SUM(R612:R614)</f>
        <v>4827.2299999999996</v>
      </c>
      <c r="K615" s="42"/>
    </row>
    <row r="616" spans="1:22" ht="14.5" x14ac:dyDescent="0.35">
      <c r="A616" s="51"/>
      <c r="B616" s="51"/>
      <c r="C616" s="51" t="s">
        <v>178</v>
      </c>
      <c r="D616" s="50" t="s">
        <v>176</v>
      </c>
      <c r="E616" s="48">
        <f>[1]Source!AU362</f>
        <v>10</v>
      </c>
      <c r="F616" s="42"/>
      <c r="G616" s="49"/>
      <c r="H616" s="48"/>
      <c r="I616" s="48"/>
      <c r="J616" s="42">
        <f>SUM(T612:T615)</f>
        <v>689.6</v>
      </c>
      <c r="K616" s="42"/>
    </row>
    <row r="617" spans="1:22" ht="14.5" x14ac:dyDescent="0.35">
      <c r="A617" s="51"/>
      <c r="B617" s="51"/>
      <c r="C617" s="51" t="s">
        <v>175</v>
      </c>
      <c r="D617" s="50" t="s">
        <v>174</v>
      </c>
      <c r="E617" s="48">
        <f>[1]Source!AQ362</f>
        <v>4.4400000000000004</v>
      </c>
      <c r="F617" s="42"/>
      <c r="G617" s="49" t="str">
        <f>[1]Source!DI362</f>
        <v>)*2</v>
      </c>
      <c r="H617" s="48">
        <f>[1]Source!AV362</f>
        <v>1</v>
      </c>
      <c r="I617" s="48"/>
      <c r="J617" s="42"/>
      <c r="K617" s="42">
        <f>[1]Source!U362</f>
        <v>17.760000000000002</v>
      </c>
    </row>
    <row r="618" spans="1:22" ht="14" x14ac:dyDescent="0.3">
      <c r="A618" s="47"/>
      <c r="B618" s="47"/>
      <c r="C618" s="47"/>
      <c r="D618" s="47"/>
      <c r="E618" s="47"/>
      <c r="F618" s="47"/>
      <c r="G618" s="47"/>
      <c r="H618" s="47"/>
      <c r="I618" s="183">
        <f>J613+J614+J615+J616</f>
        <v>12451.03</v>
      </c>
      <c r="J618" s="183"/>
      <c r="K618" s="46">
        <f>IF([1]Source!I362&lt;&gt;0, ROUND(I618/[1]Source!I362, 2), 0)</f>
        <v>6225.52</v>
      </c>
      <c r="P618" s="45">
        <f>I618</f>
        <v>12451.03</v>
      </c>
    </row>
    <row r="619" spans="1:22" ht="70" x14ac:dyDescent="0.35">
      <c r="A619" s="51">
        <v>74</v>
      </c>
      <c r="B619" s="51" t="str">
        <f>[1]Source!F363</f>
        <v>1.23-2303-13-1/1</v>
      </c>
      <c r="C619" s="51" t="str">
        <f>[1]Source!G363</f>
        <v>Техническое обслуживание преобразователей частоты до 5 кВт прим. (Преобразователь частоты для насосов мощностью 0,75кВт 380 В с датчиком перепада давления)</v>
      </c>
      <c r="D619" s="50" t="str">
        <f>[1]Source!H363</f>
        <v>шт.</v>
      </c>
      <c r="E619" s="48">
        <f>[1]Source!I363</f>
        <v>1</v>
      </c>
      <c r="F619" s="42"/>
      <c r="G619" s="49"/>
      <c r="H619" s="48"/>
      <c r="I619" s="48"/>
      <c r="J619" s="42"/>
      <c r="K619" s="42"/>
      <c r="Q619">
        <f>ROUND(([1]Source!BZ363/100)*ROUND(([1]Source!AF363*[1]Source!AV363)*[1]Source!I363, 2), 2)</f>
        <v>2413.61</v>
      </c>
      <c r="R619">
        <f>[1]Source!X363</f>
        <v>2413.61</v>
      </c>
      <c r="S619">
        <f>ROUND(([1]Source!CA363/100)*ROUND(([1]Source!AF363*[1]Source!AV363)*[1]Source!I363, 2), 2)</f>
        <v>344.8</v>
      </c>
      <c r="T619">
        <f>[1]Source!Y363</f>
        <v>344.8</v>
      </c>
      <c r="U619">
        <f>ROUND((175/100)*ROUND(([1]Source!AE363*[1]Source!AV363)*[1]Source!I363, 2), 2)</f>
        <v>0</v>
      </c>
      <c r="V619">
        <f>ROUND((108/100)*ROUND([1]Source!CS363*[1]Source!I363, 2), 2)</f>
        <v>0</v>
      </c>
    </row>
    <row r="620" spans="1:22" ht="14.5" x14ac:dyDescent="0.35">
      <c r="A620" s="51"/>
      <c r="B620" s="51"/>
      <c r="C620" s="51" t="s">
        <v>183</v>
      </c>
      <c r="D620" s="50"/>
      <c r="E620" s="48"/>
      <c r="F620" s="42">
        <f>[1]Source!AO363</f>
        <v>1724.01</v>
      </c>
      <c r="G620" s="49" t="str">
        <f>[1]Source!DG363</f>
        <v>)*2</v>
      </c>
      <c r="H620" s="48">
        <f>[1]Source!AV363</f>
        <v>1</v>
      </c>
      <c r="I620" s="48">
        <f>IF([1]Source!BA363&lt;&gt; 0, [1]Source!BA363, 1)</f>
        <v>1</v>
      </c>
      <c r="J620" s="42">
        <f>[1]Source!S363</f>
        <v>3448.02</v>
      </c>
      <c r="K620" s="42"/>
    </row>
    <row r="621" spans="1:22" ht="14.5" x14ac:dyDescent="0.35">
      <c r="A621" s="51"/>
      <c r="B621" s="51"/>
      <c r="C621" s="51" t="s">
        <v>180</v>
      </c>
      <c r="D621" s="50"/>
      <c r="E621" s="48"/>
      <c r="F621" s="42">
        <f>[1]Source!AL363</f>
        <v>9.5399999999999991</v>
      </c>
      <c r="G621" s="49" t="str">
        <f>[1]Source!DD363</f>
        <v>)*2</v>
      </c>
      <c r="H621" s="48">
        <f>[1]Source!AW363</f>
        <v>1</v>
      </c>
      <c r="I621" s="48">
        <f>IF([1]Source!BC363&lt;&gt; 0, [1]Source!BC363, 1)</f>
        <v>1</v>
      </c>
      <c r="J621" s="42">
        <f>[1]Source!P363</f>
        <v>19.079999999999998</v>
      </c>
      <c r="K621" s="42"/>
    </row>
    <row r="622" spans="1:22" ht="14.5" x14ac:dyDescent="0.35">
      <c r="A622" s="51"/>
      <c r="B622" s="51"/>
      <c r="C622" s="51" t="s">
        <v>179</v>
      </c>
      <c r="D622" s="50" t="s">
        <v>176</v>
      </c>
      <c r="E622" s="48">
        <f>[1]Source!AT363</f>
        <v>70</v>
      </c>
      <c r="F622" s="42"/>
      <c r="G622" s="49"/>
      <c r="H622" s="48"/>
      <c r="I622" s="48"/>
      <c r="J622" s="42">
        <f>SUM(R619:R621)</f>
        <v>2413.61</v>
      </c>
      <c r="K622" s="42"/>
    </row>
    <row r="623" spans="1:22" ht="14.5" x14ac:dyDescent="0.35">
      <c r="A623" s="51"/>
      <c r="B623" s="51"/>
      <c r="C623" s="51" t="s">
        <v>178</v>
      </c>
      <c r="D623" s="50" t="s">
        <v>176</v>
      </c>
      <c r="E623" s="48">
        <f>[1]Source!AU363</f>
        <v>10</v>
      </c>
      <c r="F623" s="42"/>
      <c r="G623" s="49"/>
      <c r="H623" s="48"/>
      <c r="I623" s="48"/>
      <c r="J623" s="42">
        <f>SUM(T619:T622)</f>
        <v>344.8</v>
      </c>
      <c r="K623" s="42"/>
    </row>
    <row r="624" spans="1:22" ht="14.5" x14ac:dyDescent="0.35">
      <c r="A624" s="51"/>
      <c r="B624" s="51"/>
      <c r="C624" s="51" t="s">
        <v>175</v>
      </c>
      <c r="D624" s="50" t="s">
        <v>174</v>
      </c>
      <c r="E624" s="48">
        <f>[1]Source!AQ363</f>
        <v>4.4400000000000004</v>
      </c>
      <c r="F624" s="42"/>
      <c r="G624" s="49" t="str">
        <f>[1]Source!DI363</f>
        <v>)*2</v>
      </c>
      <c r="H624" s="48">
        <f>[1]Source!AV363</f>
        <v>1</v>
      </c>
      <c r="I624" s="48"/>
      <c r="J624" s="42"/>
      <c r="K624" s="42">
        <f>[1]Source!U363</f>
        <v>8.8800000000000008</v>
      </c>
    </row>
    <row r="625" spans="1:22" ht="14" x14ac:dyDescent="0.3">
      <c r="A625" s="47"/>
      <c r="B625" s="47"/>
      <c r="C625" s="47"/>
      <c r="D625" s="47"/>
      <c r="E625" s="47"/>
      <c r="F625" s="47"/>
      <c r="G625" s="47"/>
      <c r="H625" s="47"/>
      <c r="I625" s="183">
        <f>J620+J621+J622+J623</f>
        <v>6225.51</v>
      </c>
      <c r="J625" s="183"/>
      <c r="K625" s="46">
        <f>IF([1]Source!I363&lt;&gt;0, ROUND(I625/[1]Source!I363, 2), 0)</f>
        <v>6225.51</v>
      </c>
      <c r="P625" s="45">
        <f>I625</f>
        <v>6225.51</v>
      </c>
    </row>
    <row r="626" spans="1:22" ht="29" x14ac:dyDescent="0.35">
      <c r="C626" s="54" t="str">
        <f>[1]Source!G364</f>
        <v>Щит навесной 380/220В, 50Гц, IP65 на 8 модулей (2 комплекта)</v>
      </c>
    </row>
    <row r="627" spans="1:22" ht="56" x14ac:dyDescent="0.35">
      <c r="A627" s="51">
        <v>75</v>
      </c>
      <c r="B627" s="51" t="str">
        <f>[1]Source!F365</f>
        <v>1.21-2303-28-1/1</v>
      </c>
      <c r="C627" s="51" t="str">
        <f>[1]Source!G365</f>
        <v>Техническое обслуживание автоматического выключателя до 160 А (выключатель нагрузки реверсивный  380В, 63 А)</v>
      </c>
      <c r="D627" s="50" t="str">
        <f>[1]Source!H365</f>
        <v>шт.</v>
      </c>
      <c r="E627" s="48">
        <f>[1]Source!I365</f>
        <v>1</v>
      </c>
      <c r="F627" s="42"/>
      <c r="G627" s="49"/>
      <c r="H627" s="48"/>
      <c r="I627" s="48"/>
      <c r="J627" s="42"/>
      <c r="K627" s="42"/>
      <c r="Q627">
        <f>ROUND(([1]Source!BZ365/100)*ROUND(([1]Source!AF365*[1]Source!AV365)*[1]Source!I365, 2), 2)</f>
        <v>163.09</v>
      </c>
      <c r="R627">
        <f>[1]Source!X365</f>
        <v>163.09</v>
      </c>
      <c r="S627">
        <f>ROUND(([1]Source!CA365/100)*ROUND(([1]Source!AF365*[1]Source!AV365)*[1]Source!I365, 2), 2)</f>
        <v>23.3</v>
      </c>
      <c r="T627">
        <f>[1]Source!Y365</f>
        <v>23.3</v>
      </c>
      <c r="U627">
        <f>ROUND((175/100)*ROUND(([1]Source!AE365*[1]Source!AV365)*[1]Source!I365, 2), 2)</f>
        <v>0</v>
      </c>
      <c r="V627">
        <f>ROUND((108/100)*ROUND([1]Source!CS365*[1]Source!I365, 2), 2)</f>
        <v>0</v>
      </c>
    </row>
    <row r="628" spans="1:22" ht="14.5" x14ac:dyDescent="0.35">
      <c r="A628" s="51"/>
      <c r="B628" s="51"/>
      <c r="C628" s="51" t="s">
        <v>183</v>
      </c>
      <c r="D628" s="50"/>
      <c r="E628" s="48"/>
      <c r="F628" s="42">
        <f>[1]Source!AO365</f>
        <v>116.49</v>
      </c>
      <c r="G628" s="49" t="str">
        <f>[1]Source!DG365</f>
        <v>)*2</v>
      </c>
      <c r="H628" s="48">
        <f>[1]Source!AV365</f>
        <v>1</v>
      </c>
      <c r="I628" s="48">
        <f>IF([1]Source!BA365&lt;&gt; 0, [1]Source!BA365, 1)</f>
        <v>1</v>
      </c>
      <c r="J628" s="42">
        <f>[1]Source!S365</f>
        <v>232.98</v>
      </c>
      <c r="K628" s="42"/>
    </row>
    <row r="629" spans="1:22" ht="14.5" x14ac:dyDescent="0.35">
      <c r="A629" s="51"/>
      <c r="B629" s="51"/>
      <c r="C629" s="51" t="s">
        <v>180</v>
      </c>
      <c r="D629" s="50"/>
      <c r="E629" s="48"/>
      <c r="F629" s="42">
        <f>[1]Source!AL365</f>
        <v>3.94</v>
      </c>
      <c r="G629" s="49" t="str">
        <f>[1]Source!DD365</f>
        <v>)*2</v>
      </c>
      <c r="H629" s="48">
        <f>[1]Source!AW365</f>
        <v>1</v>
      </c>
      <c r="I629" s="48">
        <f>IF([1]Source!BC365&lt;&gt; 0, [1]Source!BC365, 1)</f>
        <v>1</v>
      </c>
      <c r="J629" s="42">
        <f>[1]Source!P365</f>
        <v>7.88</v>
      </c>
      <c r="K629" s="42"/>
    </row>
    <row r="630" spans="1:22" ht="14.5" x14ac:dyDescent="0.35">
      <c r="A630" s="51"/>
      <c r="B630" s="51"/>
      <c r="C630" s="51" t="s">
        <v>179</v>
      </c>
      <c r="D630" s="50" t="s">
        <v>176</v>
      </c>
      <c r="E630" s="48">
        <f>[1]Source!AT365</f>
        <v>70</v>
      </c>
      <c r="F630" s="42"/>
      <c r="G630" s="49"/>
      <c r="H630" s="48"/>
      <c r="I630" s="48"/>
      <c r="J630" s="42">
        <f>SUM(R627:R629)</f>
        <v>163.09</v>
      </c>
      <c r="K630" s="42"/>
    </row>
    <row r="631" spans="1:22" ht="14.5" x14ac:dyDescent="0.35">
      <c r="A631" s="51"/>
      <c r="B631" s="51"/>
      <c r="C631" s="51" t="s">
        <v>178</v>
      </c>
      <c r="D631" s="50" t="s">
        <v>176</v>
      </c>
      <c r="E631" s="48">
        <f>[1]Source!AU365</f>
        <v>10</v>
      </c>
      <c r="F631" s="42"/>
      <c r="G631" s="49"/>
      <c r="H631" s="48"/>
      <c r="I631" s="48"/>
      <c r="J631" s="42">
        <f>SUM(T627:T630)</f>
        <v>23.3</v>
      </c>
      <c r="K631" s="42"/>
    </row>
    <row r="632" spans="1:22" ht="14.5" x14ac:dyDescent="0.35">
      <c r="A632" s="51"/>
      <c r="B632" s="51"/>
      <c r="C632" s="51" t="s">
        <v>175</v>
      </c>
      <c r="D632" s="50" t="s">
        <v>174</v>
      </c>
      <c r="E632" s="48">
        <f>[1]Source!AQ365</f>
        <v>0.3</v>
      </c>
      <c r="F632" s="42"/>
      <c r="G632" s="49" t="str">
        <f>[1]Source!DI365</f>
        <v>)*2</v>
      </c>
      <c r="H632" s="48">
        <f>[1]Source!AV365</f>
        <v>1</v>
      </c>
      <c r="I632" s="48"/>
      <c r="J632" s="42"/>
      <c r="K632" s="42">
        <f>[1]Source!U365</f>
        <v>0.6</v>
      </c>
    </row>
    <row r="633" spans="1:22" ht="14" x14ac:dyDescent="0.3">
      <c r="A633" s="47"/>
      <c r="B633" s="47"/>
      <c r="C633" s="47"/>
      <c r="D633" s="47"/>
      <c r="E633" s="47"/>
      <c r="F633" s="47"/>
      <c r="G633" s="47"/>
      <c r="H633" s="47"/>
      <c r="I633" s="183">
        <f>J628+J629+J630+J631</f>
        <v>427.25</v>
      </c>
      <c r="J633" s="183"/>
      <c r="K633" s="46">
        <f>IF([1]Source!I365&lt;&gt;0, ROUND(I633/[1]Source!I365, 2), 0)</f>
        <v>427.25</v>
      </c>
      <c r="P633" s="45">
        <f>I633</f>
        <v>427.25</v>
      </c>
    </row>
    <row r="634" spans="1:22" ht="29" x14ac:dyDescent="0.35">
      <c r="C634" s="54" t="str">
        <f>[1]Source!G366</f>
        <v>Ящик силовой с рубильниками и предохранителями</v>
      </c>
    </row>
    <row r="635" spans="1:22" ht="56" x14ac:dyDescent="0.35">
      <c r="A635" s="51">
        <v>76</v>
      </c>
      <c r="B635" s="51" t="str">
        <f>[1]Source!F367</f>
        <v>1.21-2203-8-1/1</v>
      </c>
      <c r="C635" s="51" t="str">
        <f>[1]Source!G367</f>
        <v>Техническое обслуживание ящика ввода распределительного с рубильником и предохранителями, номинальный ток 250 А</v>
      </c>
      <c r="D635" s="50" t="str">
        <f>[1]Source!H367</f>
        <v>шт.</v>
      </c>
      <c r="E635" s="48">
        <f>[1]Source!I367</f>
        <v>1</v>
      </c>
      <c r="F635" s="42"/>
      <c r="G635" s="49"/>
      <c r="H635" s="48"/>
      <c r="I635" s="48"/>
      <c r="J635" s="42"/>
      <c r="K635" s="42"/>
      <c r="Q635">
        <f>ROUND(([1]Source!BZ367/100)*ROUND(([1]Source!AF367*[1]Source!AV367)*[1]Source!I367, 2), 2)</f>
        <v>3547.53</v>
      </c>
      <c r="R635">
        <f>[1]Source!X367</f>
        <v>3547.53</v>
      </c>
      <c r="S635">
        <f>ROUND(([1]Source!CA367/100)*ROUND(([1]Source!AF367*[1]Source!AV367)*[1]Source!I367, 2), 2)</f>
        <v>506.79</v>
      </c>
      <c r="T635">
        <f>[1]Source!Y367</f>
        <v>506.79</v>
      </c>
      <c r="U635">
        <f>ROUND((175/100)*ROUND(([1]Source!AE367*[1]Source!AV367)*[1]Source!I367, 2), 2)</f>
        <v>0</v>
      </c>
      <c r="V635">
        <f>ROUND((108/100)*ROUND([1]Source!CS367*[1]Source!I367, 2), 2)</f>
        <v>0</v>
      </c>
    </row>
    <row r="636" spans="1:22" ht="14.5" x14ac:dyDescent="0.35">
      <c r="A636" s="51"/>
      <c r="B636" s="51"/>
      <c r="C636" s="51" t="s">
        <v>183</v>
      </c>
      <c r="D636" s="50"/>
      <c r="E636" s="48"/>
      <c r="F636" s="42">
        <f>[1]Source!AO367</f>
        <v>2533.9499999999998</v>
      </c>
      <c r="G636" s="49" t="str">
        <f>[1]Source!DG367</f>
        <v>)*2</v>
      </c>
      <c r="H636" s="48">
        <f>[1]Source!AV367</f>
        <v>1</v>
      </c>
      <c r="I636" s="48">
        <f>IF([1]Source!BA367&lt;&gt; 0, [1]Source!BA367, 1)</f>
        <v>1</v>
      </c>
      <c r="J636" s="42">
        <f>[1]Source!S367</f>
        <v>5067.8999999999996</v>
      </c>
      <c r="K636" s="42"/>
    </row>
    <row r="637" spans="1:22" ht="14.5" x14ac:dyDescent="0.35">
      <c r="A637" s="51"/>
      <c r="B637" s="51"/>
      <c r="C637" s="51" t="s">
        <v>180</v>
      </c>
      <c r="D637" s="50"/>
      <c r="E637" s="48"/>
      <c r="F637" s="42">
        <f>[1]Source!AL367</f>
        <v>44.27</v>
      </c>
      <c r="G637" s="49" t="str">
        <f>[1]Source!DD367</f>
        <v>)*2</v>
      </c>
      <c r="H637" s="48">
        <f>[1]Source!AW367</f>
        <v>1</v>
      </c>
      <c r="I637" s="48">
        <f>IF([1]Source!BC367&lt;&gt; 0, [1]Source!BC367, 1)</f>
        <v>1</v>
      </c>
      <c r="J637" s="42">
        <f>[1]Source!P367</f>
        <v>88.54</v>
      </c>
      <c r="K637" s="42"/>
    </row>
    <row r="638" spans="1:22" ht="14.5" x14ac:dyDescent="0.35">
      <c r="A638" s="51"/>
      <c r="B638" s="51"/>
      <c r="C638" s="51" t="s">
        <v>179</v>
      </c>
      <c r="D638" s="50" t="s">
        <v>176</v>
      </c>
      <c r="E638" s="48">
        <f>[1]Source!AT367</f>
        <v>70</v>
      </c>
      <c r="F638" s="42"/>
      <c r="G638" s="49"/>
      <c r="H638" s="48"/>
      <c r="I638" s="48"/>
      <c r="J638" s="42">
        <f>SUM(R635:R637)</f>
        <v>3547.53</v>
      </c>
      <c r="K638" s="42"/>
    </row>
    <row r="639" spans="1:22" ht="14.5" x14ac:dyDescent="0.35">
      <c r="A639" s="51"/>
      <c r="B639" s="51"/>
      <c r="C639" s="51" t="s">
        <v>178</v>
      </c>
      <c r="D639" s="50" t="s">
        <v>176</v>
      </c>
      <c r="E639" s="48">
        <f>[1]Source!AU367</f>
        <v>10</v>
      </c>
      <c r="F639" s="42"/>
      <c r="G639" s="49"/>
      <c r="H639" s="48"/>
      <c r="I639" s="48"/>
      <c r="J639" s="42">
        <f>SUM(T635:T638)</f>
        <v>506.79</v>
      </c>
      <c r="K639" s="42"/>
    </row>
    <row r="640" spans="1:22" ht="14.5" x14ac:dyDescent="0.35">
      <c r="A640" s="51"/>
      <c r="B640" s="51"/>
      <c r="C640" s="51" t="s">
        <v>175</v>
      </c>
      <c r="D640" s="50" t="s">
        <v>174</v>
      </c>
      <c r="E640" s="48">
        <f>[1]Source!AQ367</f>
        <v>7.5</v>
      </c>
      <c r="F640" s="42"/>
      <c r="G640" s="49" t="str">
        <f>[1]Source!DI367</f>
        <v>)*2</v>
      </c>
      <c r="H640" s="48">
        <f>[1]Source!AV367</f>
        <v>1</v>
      </c>
      <c r="I640" s="48"/>
      <c r="J640" s="42"/>
      <c r="K640" s="42">
        <f>[1]Source!U367</f>
        <v>15</v>
      </c>
    </row>
    <row r="641" spans="1:22" ht="14" x14ac:dyDescent="0.3">
      <c r="A641" s="47"/>
      <c r="B641" s="47"/>
      <c r="C641" s="47"/>
      <c r="D641" s="47"/>
      <c r="E641" s="47"/>
      <c r="F641" s="47"/>
      <c r="G641" s="47"/>
      <c r="H641" s="47"/>
      <c r="I641" s="183">
        <f>J636+J637+J638+J639</f>
        <v>9210.76</v>
      </c>
      <c r="J641" s="183"/>
      <c r="K641" s="46">
        <f>IF([1]Source!I367&lt;&gt;0, ROUND(I641/[1]Source!I367, 2), 0)</f>
        <v>9210.76</v>
      </c>
      <c r="P641" s="45">
        <f>I641</f>
        <v>9210.76</v>
      </c>
    </row>
    <row r="642" spans="1:22" ht="29" x14ac:dyDescent="0.35">
      <c r="C642" s="54" t="str">
        <f>[1]Source!G368</f>
        <v>Ящик с понижающим и разделительным трансформатором: 220/12В, IP54</v>
      </c>
    </row>
    <row r="643" spans="1:22" ht="70" x14ac:dyDescent="0.35">
      <c r="A643" s="51">
        <v>77</v>
      </c>
      <c r="B643" s="51" t="str">
        <f>[1]Source!F369</f>
        <v>1.21-2203-17-1/1</v>
      </c>
      <c r="C643" s="51" t="str">
        <f>[1]Source!G369</f>
        <v>Техническое обслуживание ящика с понижающим трансформатором типа ЯТП прим. (Ящик с понижающим и разделительным трансформатором 220/12В)</v>
      </c>
      <c r="D643" s="50" t="str">
        <f>[1]Source!H369</f>
        <v>шт.</v>
      </c>
      <c r="E643" s="48">
        <f>[1]Source!I369</f>
        <v>1</v>
      </c>
      <c r="F643" s="42"/>
      <c r="G643" s="49"/>
      <c r="H643" s="48"/>
      <c r="I643" s="48"/>
      <c r="J643" s="42"/>
      <c r="K643" s="42"/>
      <c r="Q643">
        <f>ROUND(([1]Source!BZ369/100)*ROUND(([1]Source!AF369*[1]Source!AV369)*[1]Source!I369, 2), 2)</f>
        <v>224.9</v>
      </c>
      <c r="R643">
        <f>[1]Source!X369</f>
        <v>224.9</v>
      </c>
      <c r="S643">
        <f>ROUND(([1]Source!CA369/100)*ROUND(([1]Source!AF369*[1]Source!AV369)*[1]Source!I369, 2), 2)</f>
        <v>32.130000000000003</v>
      </c>
      <c r="T643">
        <f>[1]Source!Y369</f>
        <v>32.130000000000003</v>
      </c>
      <c r="U643">
        <f>ROUND((175/100)*ROUND(([1]Source!AE369*[1]Source!AV369)*[1]Source!I369, 2), 2)</f>
        <v>72.17</v>
      </c>
      <c r="V643">
        <f>ROUND((108/100)*ROUND([1]Source!CS369*[1]Source!I369, 2), 2)</f>
        <v>44.54</v>
      </c>
    </row>
    <row r="644" spans="1:22" ht="14.5" x14ac:dyDescent="0.35">
      <c r="A644" s="51"/>
      <c r="B644" s="51"/>
      <c r="C644" s="51" t="s">
        <v>183</v>
      </c>
      <c r="D644" s="50"/>
      <c r="E644" s="48"/>
      <c r="F644" s="42">
        <f>[1]Source!AO369</f>
        <v>160.63999999999999</v>
      </c>
      <c r="G644" s="49" t="str">
        <f>[1]Source!DG369</f>
        <v>)*2</v>
      </c>
      <c r="H644" s="48">
        <f>[1]Source!AV369</f>
        <v>1</v>
      </c>
      <c r="I644" s="48">
        <f>IF([1]Source!BA369&lt;&gt; 0, [1]Source!BA369, 1)</f>
        <v>1</v>
      </c>
      <c r="J644" s="42">
        <f>[1]Source!S369</f>
        <v>321.27999999999997</v>
      </c>
      <c r="K644" s="42"/>
    </row>
    <row r="645" spans="1:22" ht="14.5" x14ac:dyDescent="0.35">
      <c r="A645" s="51"/>
      <c r="B645" s="51"/>
      <c r="C645" s="51" t="s">
        <v>182</v>
      </c>
      <c r="D645" s="50"/>
      <c r="E645" s="48"/>
      <c r="F645" s="42">
        <f>[1]Source!AM369</f>
        <v>31.59</v>
      </c>
      <c r="G645" s="49" t="str">
        <f>[1]Source!DE369</f>
        <v>)*2</v>
      </c>
      <c r="H645" s="48">
        <f>[1]Source!AV369</f>
        <v>1</v>
      </c>
      <c r="I645" s="48">
        <f>IF([1]Source!BB369&lt;&gt; 0, [1]Source!BB369, 1)</f>
        <v>1</v>
      </c>
      <c r="J645" s="42">
        <f>[1]Source!Q369</f>
        <v>63.18</v>
      </c>
      <c r="K645" s="42"/>
    </row>
    <row r="646" spans="1:22" ht="14.5" x14ac:dyDescent="0.35">
      <c r="A646" s="51"/>
      <c r="B646" s="51"/>
      <c r="C646" s="51" t="s">
        <v>181</v>
      </c>
      <c r="D646" s="50"/>
      <c r="E646" s="48"/>
      <c r="F646" s="42">
        <f>[1]Source!AN369</f>
        <v>20.62</v>
      </c>
      <c r="G646" s="49" t="str">
        <f>[1]Source!DF369</f>
        <v>)*2</v>
      </c>
      <c r="H646" s="48">
        <f>[1]Source!AV369</f>
        <v>1</v>
      </c>
      <c r="I646" s="48">
        <f>IF([1]Source!BS369&lt;&gt; 0, [1]Source!BS369, 1)</f>
        <v>1</v>
      </c>
      <c r="J646" s="52">
        <f>[1]Source!R369</f>
        <v>41.24</v>
      </c>
      <c r="K646" s="42"/>
    </row>
    <row r="647" spans="1:22" ht="14.5" x14ac:dyDescent="0.35">
      <c r="A647" s="51"/>
      <c r="B647" s="51"/>
      <c r="C647" s="51" t="s">
        <v>180</v>
      </c>
      <c r="D647" s="50"/>
      <c r="E647" s="48"/>
      <c r="F647" s="42">
        <f>[1]Source!AL369</f>
        <v>0.12</v>
      </c>
      <c r="G647" s="49" t="str">
        <f>[1]Source!DD369</f>
        <v>)*2</v>
      </c>
      <c r="H647" s="48">
        <f>[1]Source!AW369</f>
        <v>1</v>
      </c>
      <c r="I647" s="48">
        <f>IF([1]Source!BC369&lt;&gt; 0, [1]Source!BC369, 1)</f>
        <v>1</v>
      </c>
      <c r="J647" s="42">
        <f>[1]Source!P369</f>
        <v>0.24</v>
      </c>
      <c r="K647" s="42"/>
    </row>
    <row r="648" spans="1:22" ht="14.5" x14ac:dyDescent="0.35">
      <c r="A648" s="51"/>
      <c r="B648" s="51"/>
      <c r="C648" s="51" t="s">
        <v>179</v>
      </c>
      <c r="D648" s="50" t="s">
        <v>176</v>
      </c>
      <c r="E648" s="48">
        <f>[1]Source!AT369</f>
        <v>70</v>
      </c>
      <c r="F648" s="42"/>
      <c r="G648" s="49"/>
      <c r="H648" s="48"/>
      <c r="I648" s="48"/>
      <c r="J648" s="42">
        <f>SUM(R643:R647)</f>
        <v>224.9</v>
      </c>
      <c r="K648" s="42"/>
    </row>
    <row r="649" spans="1:22" ht="14.5" x14ac:dyDescent="0.35">
      <c r="A649" s="51"/>
      <c r="B649" s="51"/>
      <c r="C649" s="51" t="s">
        <v>178</v>
      </c>
      <c r="D649" s="50" t="s">
        <v>176</v>
      </c>
      <c r="E649" s="48">
        <f>[1]Source!AU369</f>
        <v>10</v>
      </c>
      <c r="F649" s="42"/>
      <c r="G649" s="49"/>
      <c r="H649" s="48"/>
      <c r="I649" s="48"/>
      <c r="J649" s="42">
        <f>SUM(T643:T648)</f>
        <v>32.130000000000003</v>
      </c>
      <c r="K649" s="42"/>
    </row>
    <row r="650" spans="1:22" ht="14.5" x14ac:dyDescent="0.35">
      <c r="A650" s="51"/>
      <c r="B650" s="51"/>
      <c r="C650" s="51" t="s">
        <v>177</v>
      </c>
      <c r="D650" s="50" t="s">
        <v>176</v>
      </c>
      <c r="E650" s="48">
        <f>108</f>
        <v>108</v>
      </c>
      <c r="F650" s="42"/>
      <c r="G650" s="49"/>
      <c r="H650" s="48"/>
      <c r="I650" s="48"/>
      <c r="J650" s="42">
        <f>SUM(V643:V649)</f>
        <v>44.54</v>
      </c>
      <c r="K650" s="42"/>
    </row>
    <row r="651" spans="1:22" ht="14.5" x14ac:dyDescent="0.35">
      <c r="A651" s="51"/>
      <c r="B651" s="51"/>
      <c r="C651" s="51" t="s">
        <v>175</v>
      </c>
      <c r="D651" s="50" t="s">
        <v>174</v>
      </c>
      <c r="E651" s="48">
        <f>[1]Source!AQ369</f>
        <v>0.55000000000000004</v>
      </c>
      <c r="F651" s="42"/>
      <c r="G651" s="49" t="str">
        <f>[1]Source!DI369</f>
        <v>)*2</v>
      </c>
      <c r="H651" s="48">
        <f>[1]Source!AV369</f>
        <v>1</v>
      </c>
      <c r="I651" s="48"/>
      <c r="J651" s="42"/>
      <c r="K651" s="42">
        <f>[1]Source!U369</f>
        <v>1.1000000000000001</v>
      </c>
    </row>
    <row r="652" spans="1:22" ht="14" x14ac:dyDescent="0.3">
      <c r="A652" s="47"/>
      <c r="B652" s="47"/>
      <c r="C652" s="47"/>
      <c r="D652" s="47"/>
      <c r="E652" s="47"/>
      <c r="F652" s="47"/>
      <c r="G652" s="47"/>
      <c r="H652" s="47"/>
      <c r="I652" s="183">
        <f>J644+J645+J647+J648+J649+J650</f>
        <v>686.27</v>
      </c>
      <c r="J652" s="183"/>
      <c r="K652" s="46">
        <f>IF([1]Source!I369&lt;&gt;0, ROUND(I652/[1]Source!I369, 2), 0)</f>
        <v>686.27</v>
      </c>
      <c r="P652" s="45">
        <f>I652</f>
        <v>686.27</v>
      </c>
    </row>
    <row r="653" spans="1:22" ht="14.5" x14ac:dyDescent="0.35">
      <c r="C653" s="54" t="str">
        <f>[1]Source!G370</f>
        <v>Шкаф учета 380/220В</v>
      </c>
    </row>
    <row r="654" spans="1:22" ht="70" x14ac:dyDescent="0.35">
      <c r="A654" s="51">
        <v>78</v>
      </c>
      <c r="B654" s="51" t="str">
        <f>[1]Source!F371</f>
        <v>1.23-2103-30-3/1</v>
      </c>
      <c r="C654" s="51" t="str">
        <f>[1]Source!G371</f>
        <v>Техническое обслуживание счетчика однофазного (прим) Счётчик учета активно-реактивной энергии трансформаторного включения Меркурий 230 ART-03</v>
      </c>
      <c r="D654" s="50" t="str">
        <f>[1]Source!H371</f>
        <v>10 шт.</v>
      </c>
      <c r="E654" s="48">
        <f>[1]Source!I371</f>
        <v>0.2</v>
      </c>
      <c r="F654" s="42"/>
      <c r="G654" s="49"/>
      <c r="H654" s="48"/>
      <c r="I654" s="48"/>
      <c r="J654" s="42"/>
      <c r="K654" s="42"/>
      <c r="Q654">
        <f>ROUND(([1]Source!BZ371/100)*ROUND(([1]Source!AF371*[1]Source!AV371)*[1]Source!I371, 2), 2)</f>
        <v>341.66</v>
      </c>
      <c r="R654">
        <f>[1]Source!X371</f>
        <v>341.66</v>
      </c>
      <c r="S654">
        <f>ROUND(([1]Source!CA371/100)*ROUND(([1]Source!AF371*[1]Source!AV371)*[1]Source!I371, 2), 2)</f>
        <v>48.81</v>
      </c>
      <c r="T654">
        <f>[1]Source!Y371</f>
        <v>48.81</v>
      </c>
      <c r="U654">
        <f>ROUND((175/100)*ROUND(([1]Source!AE371*[1]Source!AV371)*[1]Source!I371, 2), 2)</f>
        <v>0</v>
      </c>
      <c r="V654">
        <f>ROUND((108/100)*ROUND([1]Source!CS371*[1]Source!I371, 2), 2)</f>
        <v>0</v>
      </c>
    </row>
    <row r="655" spans="1:22" x14ac:dyDescent="0.25">
      <c r="C655" s="53" t="str">
        <f>"Объем: "&amp;[1]Source!I371&amp;"=2/"&amp;"10"</f>
        <v>Объем: 0,2=2/10</v>
      </c>
    </row>
    <row r="656" spans="1:22" ht="14.5" x14ac:dyDescent="0.35">
      <c r="A656" s="51"/>
      <c r="B656" s="51"/>
      <c r="C656" s="51" t="s">
        <v>183</v>
      </c>
      <c r="D656" s="50"/>
      <c r="E656" s="48"/>
      <c r="F656" s="42">
        <f>[1]Source!AO371</f>
        <v>1220.21</v>
      </c>
      <c r="G656" s="49" t="str">
        <f>[1]Source!DG371</f>
        <v>)*2</v>
      </c>
      <c r="H656" s="48">
        <f>[1]Source!AV371</f>
        <v>1</v>
      </c>
      <c r="I656" s="48">
        <f>IF([1]Source!BA371&lt;&gt; 0, [1]Source!BA371, 1)</f>
        <v>1</v>
      </c>
      <c r="J656" s="42">
        <f>[1]Source!S371</f>
        <v>488.08</v>
      </c>
      <c r="K656" s="42"/>
    </row>
    <row r="657" spans="1:22" ht="14.5" x14ac:dyDescent="0.35">
      <c r="A657" s="51"/>
      <c r="B657" s="51"/>
      <c r="C657" s="51" t="s">
        <v>180</v>
      </c>
      <c r="D657" s="50"/>
      <c r="E657" s="48"/>
      <c r="F657" s="42">
        <f>[1]Source!AL371</f>
        <v>22.74</v>
      </c>
      <c r="G657" s="49" t="str">
        <f>[1]Source!DD371</f>
        <v>)*2</v>
      </c>
      <c r="H657" s="48">
        <f>[1]Source!AW371</f>
        <v>1</v>
      </c>
      <c r="I657" s="48">
        <f>IF([1]Source!BC371&lt;&gt; 0, [1]Source!BC371, 1)</f>
        <v>1</v>
      </c>
      <c r="J657" s="42">
        <f>[1]Source!P371</f>
        <v>9.1</v>
      </c>
      <c r="K657" s="42"/>
    </row>
    <row r="658" spans="1:22" ht="14.5" x14ac:dyDescent="0.35">
      <c r="A658" s="51"/>
      <c r="B658" s="51"/>
      <c r="C658" s="51" t="s">
        <v>179</v>
      </c>
      <c r="D658" s="50" t="s">
        <v>176</v>
      </c>
      <c r="E658" s="48">
        <f>[1]Source!AT371</f>
        <v>70</v>
      </c>
      <c r="F658" s="42"/>
      <c r="G658" s="49"/>
      <c r="H658" s="48"/>
      <c r="I658" s="48"/>
      <c r="J658" s="42">
        <f>SUM(R654:R657)</f>
        <v>341.66</v>
      </c>
      <c r="K658" s="42"/>
    </row>
    <row r="659" spans="1:22" ht="14.5" x14ac:dyDescent="0.35">
      <c r="A659" s="51"/>
      <c r="B659" s="51"/>
      <c r="C659" s="51" t="s">
        <v>178</v>
      </c>
      <c r="D659" s="50" t="s">
        <v>176</v>
      </c>
      <c r="E659" s="48">
        <f>[1]Source!AU371</f>
        <v>10</v>
      </c>
      <c r="F659" s="42"/>
      <c r="G659" s="49"/>
      <c r="H659" s="48"/>
      <c r="I659" s="48"/>
      <c r="J659" s="42">
        <f>SUM(T654:T658)</f>
        <v>48.81</v>
      </c>
      <c r="K659" s="42"/>
    </row>
    <row r="660" spans="1:22" ht="14.5" x14ac:dyDescent="0.35">
      <c r="A660" s="51"/>
      <c r="B660" s="51"/>
      <c r="C660" s="51" t="s">
        <v>175</v>
      </c>
      <c r="D660" s="50" t="s">
        <v>174</v>
      </c>
      <c r="E660" s="48">
        <f>[1]Source!AQ371</f>
        <v>4.4000000000000004</v>
      </c>
      <c r="F660" s="42"/>
      <c r="G660" s="49" t="str">
        <f>[1]Source!DI371</f>
        <v>)*2</v>
      </c>
      <c r="H660" s="48">
        <f>[1]Source!AV371</f>
        <v>1</v>
      </c>
      <c r="I660" s="48"/>
      <c r="J660" s="42"/>
      <c r="K660" s="42">
        <f>[1]Source!U371</f>
        <v>1.7600000000000002</v>
      </c>
    </row>
    <row r="661" spans="1:22" ht="14" x14ac:dyDescent="0.3">
      <c r="A661" s="47"/>
      <c r="B661" s="47"/>
      <c r="C661" s="47"/>
      <c r="D661" s="47"/>
      <c r="E661" s="47"/>
      <c r="F661" s="47"/>
      <c r="G661" s="47"/>
      <c r="H661" s="47"/>
      <c r="I661" s="183">
        <f>J656+J657+J658+J659</f>
        <v>887.65000000000009</v>
      </c>
      <c r="J661" s="183"/>
      <c r="K661" s="46">
        <f>IF([1]Source!I371&lt;&gt;0, ROUND(I661/[1]Source!I371, 2), 0)</f>
        <v>4438.25</v>
      </c>
      <c r="P661" s="45">
        <f>I661</f>
        <v>887.65000000000009</v>
      </c>
    </row>
    <row r="662" spans="1:22" ht="42" x14ac:dyDescent="0.35">
      <c r="A662" s="51">
        <v>79</v>
      </c>
      <c r="B662" s="51" t="str">
        <f>[1]Source!F372</f>
        <v>1.21-2303-28-1/1</v>
      </c>
      <c r="C662" s="51" t="str">
        <f>[1]Source!G372</f>
        <v>Техническое обслуживание автоматического выключателя до 160 А (выключатель нагрузки  63А, 380В)</v>
      </c>
      <c r="D662" s="50" t="str">
        <f>[1]Source!H372</f>
        <v>шт.</v>
      </c>
      <c r="E662" s="48">
        <f>[1]Source!I372</f>
        <v>2</v>
      </c>
      <c r="F662" s="42"/>
      <c r="G662" s="49"/>
      <c r="H662" s="48"/>
      <c r="I662" s="48"/>
      <c r="J662" s="42"/>
      <c r="K662" s="42"/>
      <c r="Q662">
        <f>ROUND(([1]Source!BZ372/100)*ROUND(([1]Source!AF372*[1]Source!AV372)*[1]Source!I372, 2), 2)</f>
        <v>326.17</v>
      </c>
      <c r="R662">
        <f>[1]Source!X372</f>
        <v>326.17</v>
      </c>
      <c r="S662">
        <f>ROUND(([1]Source!CA372/100)*ROUND(([1]Source!AF372*[1]Source!AV372)*[1]Source!I372, 2), 2)</f>
        <v>46.6</v>
      </c>
      <c r="T662">
        <f>[1]Source!Y372</f>
        <v>46.6</v>
      </c>
      <c r="U662">
        <f>ROUND((175/100)*ROUND(([1]Source!AE372*[1]Source!AV372)*[1]Source!I372, 2), 2)</f>
        <v>0</v>
      </c>
      <c r="V662">
        <f>ROUND((108/100)*ROUND([1]Source!CS372*[1]Source!I372, 2), 2)</f>
        <v>0</v>
      </c>
    </row>
    <row r="663" spans="1:22" ht="14.5" x14ac:dyDescent="0.35">
      <c r="A663" s="51"/>
      <c r="B663" s="51"/>
      <c r="C663" s="51" t="s">
        <v>183</v>
      </c>
      <c r="D663" s="50"/>
      <c r="E663" s="48"/>
      <c r="F663" s="42">
        <f>[1]Source!AO372</f>
        <v>116.49</v>
      </c>
      <c r="G663" s="49" t="str">
        <f>[1]Source!DG372</f>
        <v>)*2</v>
      </c>
      <c r="H663" s="48">
        <f>[1]Source!AV372</f>
        <v>1</v>
      </c>
      <c r="I663" s="48">
        <f>IF([1]Source!BA372&lt;&gt; 0, [1]Source!BA372, 1)</f>
        <v>1</v>
      </c>
      <c r="J663" s="42">
        <f>[1]Source!S372</f>
        <v>465.96</v>
      </c>
      <c r="K663" s="42"/>
    </row>
    <row r="664" spans="1:22" ht="14.5" x14ac:dyDescent="0.35">
      <c r="A664" s="51"/>
      <c r="B664" s="51"/>
      <c r="C664" s="51" t="s">
        <v>180</v>
      </c>
      <c r="D664" s="50"/>
      <c r="E664" s="48"/>
      <c r="F664" s="42">
        <f>[1]Source!AL372</f>
        <v>3.94</v>
      </c>
      <c r="G664" s="49" t="str">
        <f>[1]Source!DD372</f>
        <v>)*2</v>
      </c>
      <c r="H664" s="48">
        <f>[1]Source!AW372</f>
        <v>1</v>
      </c>
      <c r="I664" s="48">
        <f>IF([1]Source!BC372&lt;&gt; 0, [1]Source!BC372, 1)</f>
        <v>1</v>
      </c>
      <c r="J664" s="42">
        <f>[1]Source!P372</f>
        <v>15.76</v>
      </c>
      <c r="K664" s="42"/>
    </row>
    <row r="665" spans="1:22" ht="14.5" x14ac:dyDescent="0.35">
      <c r="A665" s="51"/>
      <c r="B665" s="51"/>
      <c r="C665" s="51" t="s">
        <v>179</v>
      </c>
      <c r="D665" s="50" t="s">
        <v>176</v>
      </c>
      <c r="E665" s="48">
        <f>[1]Source!AT372</f>
        <v>70</v>
      </c>
      <c r="F665" s="42"/>
      <c r="G665" s="49"/>
      <c r="H665" s="48"/>
      <c r="I665" s="48"/>
      <c r="J665" s="42">
        <f>SUM(R662:R664)</f>
        <v>326.17</v>
      </c>
      <c r="K665" s="42"/>
    </row>
    <row r="666" spans="1:22" ht="14.5" x14ac:dyDescent="0.35">
      <c r="A666" s="51"/>
      <c r="B666" s="51"/>
      <c r="C666" s="51" t="s">
        <v>178</v>
      </c>
      <c r="D666" s="50" t="s">
        <v>176</v>
      </c>
      <c r="E666" s="48">
        <f>[1]Source!AU372</f>
        <v>10</v>
      </c>
      <c r="F666" s="42"/>
      <c r="G666" s="49"/>
      <c r="H666" s="48"/>
      <c r="I666" s="48"/>
      <c r="J666" s="42">
        <f>SUM(T662:T665)</f>
        <v>46.6</v>
      </c>
      <c r="K666" s="42"/>
    </row>
    <row r="667" spans="1:22" ht="14.5" x14ac:dyDescent="0.35">
      <c r="A667" s="51"/>
      <c r="B667" s="51"/>
      <c r="C667" s="51" t="s">
        <v>175</v>
      </c>
      <c r="D667" s="50" t="s">
        <v>174</v>
      </c>
      <c r="E667" s="48">
        <f>[1]Source!AQ372</f>
        <v>0.3</v>
      </c>
      <c r="F667" s="42"/>
      <c r="G667" s="49" t="str">
        <f>[1]Source!DI372</f>
        <v>)*2</v>
      </c>
      <c r="H667" s="48">
        <f>[1]Source!AV372</f>
        <v>1</v>
      </c>
      <c r="I667" s="48"/>
      <c r="J667" s="42"/>
      <c r="K667" s="42">
        <f>[1]Source!U372</f>
        <v>1.2</v>
      </c>
    </row>
    <row r="668" spans="1:22" ht="14" x14ac:dyDescent="0.3">
      <c r="A668" s="47"/>
      <c r="B668" s="47"/>
      <c r="C668" s="47"/>
      <c r="D668" s="47"/>
      <c r="E668" s="47"/>
      <c r="F668" s="47"/>
      <c r="G668" s="47"/>
      <c r="H668" s="47"/>
      <c r="I668" s="183">
        <f>J663+J664+J665+J666</f>
        <v>854.49</v>
      </c>
      <c r="J668" s="183"/>
      <c r="K668" s="46">
        <f>IF([1]Source!I372&lt;&gt;0, ROUND(I668/[1]Source!I372, 2), 0)</f>
        <v>427.25</v>
      </c>
      <c r="P668" s="45">
        <f>I668</f>
        <v>854.49</v>
      </c>
    </row>
    <row r="669" spans="1:22" ht="56" x14ac:dyDescent="0.35">
      <c r="A669" s="51">
        <v>80</v>
      </c>
      <c r="B669" s="51" t="str">
        <f>[1]Source!F373</f>
        <v>1.20-2103-8-1/1</v>
      </c>
      <c r="C669" s="51" t="str">
        <f>[1]Source!G373</f>
        <v>Техническое обслуживание электроосветительной арматуры с люминесцентными лампами с числом ламп до двух (прим. светодиодные)</v>
      </c>
      <c r="D669" s="50" t="str">
        <f>[1]Source!H373</f>
        <v>10 шт.</v>
      </c>
      <c r="E669" s="48">
        <f>[1]Source!I373</f>
        <v>0.2</v>
      </c>
      <c r="F669" s="42"/>
      <c r="G669" s="49"/>
      <c r="H669" s="48"/>
      <c r="I669" s="48"/>
      <c r="J669" s="42"/>
      <c r="K669" s="42"/>
      <c r="Q669">
        <f>ROUND(([1]Source!BZ373/100)*ROUND(([1]Source!AF373*[1]Source!AV373)*[1]Source!I373, 2), 2)</f>
        <v>441.21</v>
      </c>
      <c r="R669">
        <f>[1]Source!X373</f>
        <v>441.21</v>
      </c>
      <c r="S669">
        <f>ROUND(([1]Source!CA373/100)*ROUND(([1]Source!AF373*[1]Source!AV373)*[1]Source!I373, 2), 2)</f>
        <v>63.03</v>
      </c>
      <c r="T669">
        <f>[1]Source!Y373</f>
        <v>63.03</v>
      </c>
      <c r="U669">
        <f>ROUND((175/100)*ROUND(([1]Source!AE373*[1]Source!AV373)*[1]Source!I373, 2), 2)</f>
        <v>0</v>
      </c>
      <c r="V669">
        <f>ROUND((108/100)*ROUND([1]Source!CS373*[1]Source!I373, 2), 2)</f>
        <v>0</v>
      </c>
    </row>
    <row r="670" spans="1:22" x14ac:dyDescent="0.25">
      <c r="C670" s="53" t="str">
        <f>"Объем: "&amp;[1]Source!I373&amp;"=2/"&amp;"10"</f>
        <v>Объем: 0,2=2/10</v>
      </c>
    </row>
    <row r="671" spans="1:22" ht="14.5" x14ac:dyDescent="0.35">
      <c r="A671" s="51"/>
      <c r="B671" s="51"/>
      <c r="C671" s="51" t="s">
        <v>183</v>
      </c>
      <c r="D671" s="50"/>
      <c r="E671" s="48"/>
      <c r="F671" s="42">
        <f>[1]Source!AO373</f>
        <v>1575.75</v>
      </c>
      <c r="G671" s="49" t="str">
        <f>[1]Source!DG373</f>
        <v>)*2</v>
      </c>
      <c r="H671" s="48">
        <f>[1]Source!AV373</f>
        <v>1</v>
      </c>
      <c r="I671" s="48">
        <f>IF([1]Source!BA373&lt;&gt; 0, [1]Source!BA373, 1)</f>
        <v>1</v>
      </c>
      <c r="J671" s="42">
        <f>[1]Source!S373</f>
        <v>630.29999999999995</v>
      </c>
      <c r="K671" s="42"/>
    </row>
    <row r="672" spans="1:22" ht="14.5" x14ac:dyDescent="0.35">
      <c r="A672" s="51"/>
      <c r="B672" s="51"/>
      <c r="C672" s="51" t="s">
        <v>180</v>
      </c>
      <c r="D672" s="50"/>
      <c r="E672" s="48"/>
      <c r="F672" s="42">
        <f>[1]Source!AL373</f>
        <v>89.55</v>
      </c>
      <c r="G672" s="49" t="str">
        <f>[1]Source!DD373</f>
        <v>)*2</v>
      </c>
      <c r="H672" s="48">
        <f>[1]Source!AW373</f>
        <v>1</v>
      </c>
      <c r="I672" s="48">
        <f>IF([1]Source!BC373&lt;&gt; 0, [1]Source!BC373, 1)</f>
        <v>1</v>
      </c>
      <c r="J672" s="42">
        <f>[1]Source!P373</f>
        <v>35.82</v>
      </c>
      <c r="K672" s="42"/>
    </row>
    <row r="673" spans="1:22" ht="14.5" x14ac:dyDescent="0.35">
      <c r="A673" s="51"/>
      <c r="B673" s="51"/>
      <c r="C673" s="51" t="s">
        <v>179</v>
      </c>
      <c r="D673" s="50" t="s">
        <v>176</v>
      </c>
      <c r="E673" s="48">
        <f>[1]Source!AT373</f>
        <v>70</v>
      </c>
      <c r="F673" s="42"/>
      <c r="G673" s="49"/>
      <c r="H673" s="48"/>
      <c r="I673" s="48"/>
      <c r="J673" s="42">
        <f>SUM(R669:R672)</f>
        <v>441.21</v>
      </c>
      <c r="K673" s="42"/>
    </row>
    <row r="674" spans="1:22" ht="14.5" x14ac:dyDescent="0.35">
      <c r="A674" s="51"/>
      <c r="B674" s="51"/>
      <c r="C674" s="51" t="s">
        <v>178</v>
      </c>
      <c r="D674" s="50" t="s">
        <v>176</v>
      </c>
      <c r="E674" s="48">
        <f>[1]Source!AU373</f>
        <v>10</v>
      </c>
      <c r="F674" s="42"/>
      <c r="G674" s="49"/>
      <c r="H674" s="48"/>
      <c r="I674" s="48"/>
      <c r="J674" s="42">
        <f>SUM(T669:T673)</f>
        <v>63.03</v>
      </c>
      <c r="K674" s="42"/>
    </row>
    <row r="675" spans="1:22" ht="14.5" x14ac:dyDescent="0.35">
      <c r="A675" s="51"/>
      <c r="B675" s="51"/>
      <c r="C675" s="51" t="s">
        <v>175</v>
      </c>
      <c r="D675" s="50" t="s">
        <v>174</v>
      </c>
      <c r="E675" s="48">
        <f>[1]Source!AQ373</f>
        <v>6</v>
      </c>
      <c r="F675" s="42"/>
      <c r="G675" s="49" t="str">
        <f>[1]Source!DI373</f>
        <v>)*2</v>
      </c>
      <c r="H675" s="48">
        <f>[1]Source!AV373</f>
        <v>1</v>
      </c>
      <c r="I675" s="48"/>
      <c r="J675" s="42"/>
      <c r="K675" s="42">
        <f>[1]Source!U373</f>
        <v>2.4000000000000004</v>
      </c>
    </row>
    <row r="676" spans="1:22" ht="14" x14ac:dyDescent="0.3">
      <c r="A676" s="47"/>
      <c r="B676" s="47"/>
      <c r="C676" s="47"/>
      <c r="D676" s="47"/>
      <c r="E676" s="47"/>
      <c r="F676" s="47"/>
      <c r="G676" s="47"/>
      <c r="H676" s="47"/>
      <c r="I676" s="183">
        <f>J671+J672+J673+J674</f>
        <v>1170.3599999999999</v>
      </c>
      <c r="J676" s="183"/>
      <c r="K676" s="46">
        <f>IF([1]Source!I373&lt;&gt;0, ROUND(I676/[1]Source!I373, 2), 0)</f>
        <v>5851.8</v>
      </c>
      <c r="P676" s="45">
        <f>I676</f>
        <v>1170.3599999999999</v>
      </c>
    </row>
    <row r="678" spans="1:22" ht="14" x14ac:dyDescent="0.3">
      <c r="A678" s="189" t="str">
        <f>CONCATENATE("Итого по подразделу: ",IF([1]Source!G375&lt;&gt;"Новый подраздел", [1]Source!G375, ""))</f>
        <v>Итого по подразделу: Силовое оборудование ИТП.</v>
      </c>
      <c r="B678" s="189"/>
      <c r="C678" s="189"/>
      <c r="D678" s="189"/>
      <c r="E678" s="189"/>
      <c r="F678" s="189"/>
      <c r="G678" s="189"/>
      <c r="H678" s="189"/>
      <c r="I678" s="184">
        <f>SUM(P534:P677)</f>
        <v>80761.06</v>
      </c>
      <c r="J678" s="185"/>
      <c r="K678" s="38"/>
    </row>
    <row r="681" spans="1:22" ht="14" x14ac:dyDescent="0.3">
      <c r="A681" s="189" t="str">
        <f>CONCATENATE("Итого по разделу: ",IF([1]Source!G405&lt;&gt;"Новый раздел", [1]Source!G405, ""))</f>
        <v>Итого по разделу: Строение №332</v>
      </c>
      <c r="B681" s="189"/>
      <c r="C681" s="189"/>
      <c r="D681" s="189"/>
      <c r="E681" s="189"/>
      <c r="F681" s="189"/>
      <c r="G681" s="189"/>
      <c r="H681" s="189"/>
      <c r="I681" s="184">
        <f>SUM(P503:P680)</f>
        <v>864716.75000000012</v>
      </c>
      <c r="J681" s="185"/>
      <c r="K681" s="38"/>
    </row>
    <row r="684" spans="1:22" ht="16.5" x14ac:dyDescent="0.35">
      <c r="A684" s="190" t="str">
        <f>CONCATENATE("Раздел: ",IF([1]Source!G435&lt;&gt;"Новый раздел", [1]Source!G435, ""))</f>
        <v>Раздел: Строение № 63</v>
      </c>
      <c r="B684" s="190"/>
      <c r="C684" s="190"/>
      <c r="D684" s="190"/>
      <c r="E684" s="190"/>
      <c r="F684" s="190"/>
      <c r="G684" s="190"/>
      <c r="H684" s="190"/>
      <c r="I684" s="190"/>
      <c r="J684" s="190"/>
      <c r="K684" s="190"/>
    </row>
    <row r="686" spans="1:22" ht="16.5" x14ac:dyDescent="0.35">
      <c r="A686" s="190" t="str">
        <f>CONCATENATE("Подраздел: ",IF([1]Source!G439&lt;&gt;"Новый подраздел", [1]Source!G439, ""))</f>
        <v>Подраздел: Техническое обслуживание годовое</v>
      </c>
      <c r="B686" s="190"/>
      <c r="C686" s="190"/>
      <c r="D686" s="190"/>
      <c r="E686" s="190"/>
      <c r="F686" s="190"/>
      <c r="G686" s="190"/>
      <c r="H686" s="190"/>
      <c r="I686" s="190"/>
      <c r="J686" s="190"/>
      <c r="K686" s="190"/>
    </row>
    <row r="687" spans="1:22" ht="84" x14ac:dyDescent="0.35">
      <c r="A687" s="51">
        <v>81</v>
      </c>
      <c r="B687" s="51" t="str">
        <f>[1]Source!F443</f>
        <v>1.17-2103-3-2/1</v>
      </c>
      <c r="C687" s="51" t="str">
        <f>[1]Source!G443</f>
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0,1 до 0,2 Гкал/час</v>
      </c>
      <c r="D687" s="50" t="str">
        <f>[1]Source!H443</f>
        <v>система</v>
      </c>
      <c r="E687" s="48">
        <f>[1]Source!I443</f>
        <v>1</v>
      </c>
      <c r="F687" s="42"/>
      <c r="G687" s="49"/>
      <c r="H687" s="48"/>
      <c r="I687" s="48"/>
      <c r="J687" s="42"/>
      <c r="K687" s="42"/>
      <c r="Q687">
        <f>ROUND(([1]Source!BZ443/100)*ROUND(([1]Source!AF443*[1]Source!AV443)*[1]Source!I443, 2), 2)</f>
        <v>194175.18</v>
      </c>
      <c r="R687">
        <f>[1]Source!X443</f>
        <v>194175.18</v>
      </c>
      <c r="S687">
        <f>ROUND(([1]Source!CA443/100)*ROUND(([1]Source!AF443*[1]Source!AV443)*[1]Source!I443, 2), 2)</f>
        <v>27739.31</v>
      </c>
      <c r="T687">
        <f>[1]Source!Y443</f>
        <v>27739.31</v>
      </c>
      <c r="U687">
        <f>ROUND((175/100)*ROUND(([1]Source!AE443*[1]Source!AV443)*[1]Source!I443, 2), 2)</f>
        <v>0</v>
      </c>
      <c r="V687">
        <f>ROUND((108/100)*ROUND([1]Source!CS443*[1]Source!I443, 2), 2)</f>
        <v>0</v>
      </c>
    </row>
    <row r="688" spans="1:22" ht="14.5" x14ac:dyDescent="0.35">
      <c r="A688" s="51"/>
      <c r="B688" s="51"/>
      <c r="C688" s="51" t="s">
        <v>183</v>
      </c>
      <c r="D688" s="50"/>
      <c r="E688" s="48"/>
      <c r="F688" s="42">
        <f>[1]Source!AO443</f>
        <v>277393.11</v>
      </c>
      <c r="G688" s="49" t="str">
        <f>[1]Source!DG443</f>
        <v/>
      </c>
      <c r="H688" s="48">
        <f>[1]Source!AV443</f>
        <v>1</v>
      </c>
      <c r="I688" s="48">
        <f>IF([1]Source!BA443&lt;&gt; 0, [1]Source!BA443, 1)</f>
        <v>1</v>
      </c>
      <c r="J688" s="42">
        <f>[1]Source!S443</f>
        <v>277393.11</v>
      </c>
      <c r="K688" s="42"/>
    </row>
    <row r="689" spans="1:22" ht="14.5" x14ac:dyDescent="0.35">
      <c r="A689" s="51"/>
      <c r="B689" s="51"/>
      <c r="C689" s="51" t="s">
        <v>180</v>
      </c>
      <c r="D689" s="50"/>
      <c r="E689" s="48"/>
      <c r="F689" s="42">
        <f>[1]Source!AL443</f>
        <v>23880.82</v>
      </c>
      <c r="G689" s="49" t="str">
        <f>[1]Source!DD443</f>
        <v/>
      </c>
      <c r="H689" s="48">
        <f>[1]Source!AW443</f>
        <v>1</v>
      </c>
      <c r="I689" s="48">
        <f>IF([1]Source!BC443&lt;&gt; 0, [1]Source!BC443, 1)</f>
        <v>1</v>
      </c>
      <c r="J689" s="42">
        <f>[1]Source!P443</f>
        <v>23880.82</v>
      </c>
      <c r="K689" s="42"/>
    </row>
    <row r="690" spans="1:22" ht="14.5" x14ac:dyDescent="0.35">
      <c r="A690" s="51"/>
      <c r="B690" s="51"/>
      <c r="C690" s="51" t="s">
        <v>179</v>
      </c>
      <c r="D690" s="50" t="s">
        <v>176</v>
      </c>
      <c r="E690" s="48">
        <f>[1]Source!AT443</f>
        <v>70</v>
      </c>
      <c r="F690" s="42"/>
      <c r="G690" s="49"/>
      <c r="H690" s="48"/>
      <c r="I690" s="48"/>
      <c r="J690" s="42">
        <f>SUM(R687:R689)</f>
        <v>194175.18</v>
      </c>
      <c r="K690" s="42"/>
    </row>
    <row r="691" spans="1:22" ht="14.5" x14ac:dyDescent="0.35">
      <c r="A691" s="51"/>
      <c r="B691" s="51"/>
      <c r="C691" s="51" t="s">
        <v>178</v>
      </c>
      <c r="D691" s="50" t="s">
        <v>176</v>
      </c>
      <c r="E691" s="48">
        <f>[1]Source!AU443</f>
        <v>10</v>
      </c>
      <c r="F691" s="42"/>
      <c r="G691" s="49"/>
      <c r="H691" s="48"/>
      <c r="I691" s="48"/>
      <c r="J691" s="42">
        <f>SUM(T687:T690)</f>
        <v>27739.31</v>
      </c>
      <c r="K691" s="42"/>
    </row>
    <row r="692" spans="1:22" ht="14.5" x14ac:dyDescent="0.35">
      <c r="A692" s="51"/>
      <c r="B692" s="51"/>
      <c r="C692" s="51" t="s">
        <v>175</v>
      </c>
      <c r="D692" s="50" t="s">
        <v>174</v>
      </c>
      <c r="E692" s="48">
        <f>[1]Source!AQ443</f>
        <v>764</v>
      </c>
      <c r="F692" s="42"/>
      <c r="G692" s="49" t="str">
        <f>[1]Source!DI443</f>
        <v/>
      </c>
      <c r="H692" s="48">
        <f>[1]Source!AV443</f>
        <v>1</v>
      </c>
      <c r="I692" s="48"/>
      <c r="J692" s="42"/>
      <c r="K692" s="42">
        <f>[1]Source!U443</f>
        <v>764</v>
      </c>
    </row>
    <row r="693" spans="1:22" ht="14" x14ac:dyDescent="0.3">
      <c r="A693" s="47"/>
      <c r="B693" s="47"/>
      <c r="C693" s="47"/>
      <c r="D693" s="47"/>
      <c r="E693" s="47"/>
      <c r="F693" s="47"/>
      <c r="G693" s="47"/>
      <c r="H693" s="47"/>
      <c r="I693" s="183">
        <f>J688+J689+J690+J691</f>
        <v>523188.42</v>
      </c>
      <c r="J693" s="183"/>
      <c r="K693" s="46">
        <f>IF([1]Source!I443&lt;&gt;0, ROUND(I693/[1]Source!I443, 2), 0)</f>
        <v>523188.42</v>
      </c>
      <c r="P693" s="45">
        <f>I693</f>
        <v>523188.42</v>
      </c>
    </row>
    <row r="694" spans="1:22" ht="42" x14ac:dyDescent="0.35">
      <c r="A694" s="51">
        <v>82</v>
      </c>
      <c r="B694" s="51" t="str">
        <f>[1]Source!F444</f>
        <v>1.16-2303-1-2/1</v>
      </c>
      <c r="C694" s="51" t="str">
        <f>[1]Source!G444</f>
        <v>Техническое обслуживание в течение года насосов Гном-10 ( дренажные насосы)</v>
      </c>
      <c r="D694" s="50" t="str">
        <f>[1]Source!H444</f>
        <v>насос</v>
      </c>
      <c r="E694" s="48">
        <f>[1]Source!I444</f>
        <v>1</v>
      </c>
      <c r="F694" s="42"/>
      <c r="G694" s="49"/>
      <c r="H694" s="48"/>
      <c r="I694" s="48"/>
      <c r="J694" s="42"/>
      <c r="K694" s="42"/>
      <c r="Q694">
        <f>ROUND(([1]Source!BZ444/100)*ROUND(([1]Source!AF444*[1]Source!AV444)*[1]Source!I444, 2), 2)</f>
        <v>11691.12</v>
      </c>
      <c r="R694">
        <f>[1]Source!X444</f>
        <v>11691.12</v>
      </c>
      <c r="S694">
        <f>ROUND(([1]Source!CA444/100)*ROUND(([1]Source!AF444*[1]Source!AV444)*[1]Source!I444, 2), 2)</f>
        <v>1670.16</v>
      </c>
      <c r="T694">
        <f>[1]Source!Y444</f>
        <v>1670.16</v>
      </c>
      <c r="U694">
        <f>ROUND((175/100)*ROUND(([1]Source!AE444*[1]Source!AV444)*[1]Source!I444, 2), 2)</f>
        <v>0</v>
      </c>
      <c r="V694">
        <f>ROUND((108/100)*ROUND([1]Source!CS444*[1]Source!I444, 2), 2)</f>
        <v>0</v>
      </c>
    </row>
    <row r="695" spans="1:22" ht="14.5" x14ac:dyDescent="0.35">
      <c r="A695" s="51"/>
      <c r="B695" s="51"/>
      <c r="C695" s="51" t="s">
        <v>183</v>
      </c>
      <c r="D695" s="50"/>
      <c r="E695" s="48"/>
      <c r="F695" s="42">
        <f>[1]Source!AO444</f>
        <v>16701.599999999999</v>
      </c>
      <c r="G695" s="49" t="str">
        <f>[1]Source!DG444</f>
        <v/>
      </c>
      <c r="H695" s="48">
        <f>[1]Source!AV444</f>
        <v>1</v>
      </c>
      <c r="I695" s="48">
        <f>IF([1]Source!BA444&lt;&gt; 0, [1]Source!BA444, 1)</f>
        <v>1</v>
      </c>
      <c r="J695" s="42">
        <f>[1]Source!S444</f>
        <v>16701.599999999999</v>
      </c>
      <c r="K695" s="42"/>
    </row>
    <row r="696" spans="1:22" ht="14.5" x14ac:dyDescent="0.35">
      <c r="A696" s="51"/>
      <c r="B696" s="51"/>
      <c r="C696" s="51" t="s">
        <v>180</v>
      </c>
      <c r="D696" s="50"/>
      <c r="E696" s="48"/>
      <c r="F696" s="42">
        <f>[1]Source!AL444</f>
        <v>1076.0999999999999</v>
      </c>
      <c r="G696" s="49" t="str">
        <f>[1]Source!DD444</f>
        <v/>
      </c>
      <c r="H696" s="48">
        <f>[1]Source!AW444</f>
        <v>1</v>
      </c>
      <c r="I696" s="48">
        <f>IF([1]Source!BC444&lt;&gt; 0, [1]Source!BC444, 1)</f>
        <v>1</v>
      </c>
      <c r="J696" s="42">
        <f>[1]Source!P444</f>
        <v>1076.0999999999999</v>
      </c>
      <c r="K696" s="42"/>
    </row>
    <row r="697" spans="1:22" ht="14.5" x14ac:dyDescent="0.35">
      <c r="A697" s="51"/>
      <c r="B697" s="51"/>
      <c r="C697" s="51" t="s">
        <v>179</v>
      </c>
      <c r="D697" s="50" t="s">
        <v>176</v>
      </c>
      <c r="E697" s="48">
        <f>[1]Source!AT444</f>
        <v>70</v>
      </c>
      <c r="F697" s="42"/>
      <c r="G697" s="49"/>
      <c r="H697" s="48"/>
      <c r="I697" s="48"/>
      <c r="J697" s="42">
        <f>SUM(R694:R696)</f>
        <v>11691.12</v>
      </c>
      <c r="K697" s="42"/>
    </row>
    <row r="698" spans="1:22" ht="14.5" x14ac:dyDescent="0.35">
      <c r="A698" s="51"/>
      <c r="B698" s="51"/>
      <c r="C698" s="51" t="s">
        <v>178</v>
      </c>
      <c r="D698" s="50" t="s">
        <v>176</v>
      </c>
      <c r="E698" s="48">
        <f>[1]Source!AU444</f>
        <v>10</v>
      </c>
      <c r="F698" s="42"/>
      <c r="G698" s="49"/>
      <c r="H698" s="48"/>
      <c r="I698" s="48"/>
      <c r="J698" s="42">
        <f>SUM(T694:T697)</f>
        <v>1670.16</v>
      </c>
      <c r="K698" s="42"/>
    </row>
    <row r="699" spans="1:22" ht="14.5" x14ac:dyDescent="0.35">
      <c r="A699" s="51"/>
      <c r="B699" s="51"/>
      <c r="C699" s="51" t="s">
        <v>175</v>
      </c>
      <c r="D699" s="50" t="s">
        <v>174</v>
      </c>
      <c r="E699" s="48">
        <f>[1]Source!AQ444</f>
        <v>48</v>
      </c>
      <c r="F699" s="42"/>
      <c r="G699" s="49" t="str">
        <f>[1]Source!DI444</f>
        <v/>
      </c>
      <c r="H699" s="48">
        <f>[1]Source!AV444</f>
        <v>1</v>
      </c>
      <c r="I699" s="48"/>
      <c r="J699" s="42"/>
      <c r="K699" s="42">
        <f>[1]Source!U444</f>
        <v>48</v>
      </c>
    </row>
    <row r="700" spans="1:22" ht="14" x14ac:dyDescent="0.3">
      <c r="A700" s="47"/>
      <c r="B700" s="47"/>
      <c r="C700" s="47"/>
      <c r="D700" s="47"/>
      <c r="E700" s="47"/>
      <c r="F700" s="47"/>
      <c r="G700" s="47"/>
      <c r="H700" s="47"/>
      <c r="I700" s="183">
        <f>J695+J696+J697+J698</f>
        <v>31138.98</v>
      </c>
      <c r="J700" s="183"/>
      <c r="K700" s="46">
        <f>IF([1]Source!I444&lt;&gt;0, ROUND(I700/[1]Source!I444, 2), 0)</f>
        <v>31138.98</v>
      </c>
      <c r="P700" s="45">
        <f>I700</f>
        <v>31138.98</v>
      </c>
    </row>
    <row r="701" spans="1:22" ht="42" x14ac:dyDescent="0.35">
      <c r="A701" s="51">
        <v>83</v>
      </c>
      <c r="B701" s="51" t="str">
        <f>[1]Source!F445</f>
        <v>1.17-3401-1-1/1</v>
      </c>
      <c r="C701" s="51" t="str">
        <f>[1]Source!G445</f>
        <v>Подготовительные работы по ремонту и госповерке приборов УУТЭ (узла учета тепловой энергии)</v>
      </c>
      <c r="D701" s="50" t="str">
        <f>[1]Source!H445</f>
        <v>узел</v>
      </c>
      <c r="E701" s="48">
        <f>[1]Source!I445</f>
        <v>2</v>
      </c>
      <c r="F701" s="42"/>
      <c r="G701" s="49"/>
      <c r="H701" s="48"/>
      <c r="I701" s="48"/>
      <c r="J701" s="42"/>
      <c r="K701" s="42"/>
      <c r="Q701">
        <f>ROUND(([1]Source!BZ445/100)*ROUND(([1]Source!AF445*[1]Source!AV445)*[1]Source!I445, 2), 2)</f>
        <v>8154.09</v>
      </c>
      <c r="R701">
        <f>[1]Source!X445</f>
        <v>8154.09</v>
      </c>
      <c r="S701">
        <f>ROUND(([1]Source!CA445/100)*ROUND(([1]Source!AF445*[1]Source!AV445)*[1]Source!I445, 2), 2)</f>
        <v>1164.8699999999999</v>
      </c>
      <c r="T701">
        <f>[1]Source!Y445</f>
        <v>1164.8699999999999</v>
      </c>
      <c r="U701">
        <f>ROUND((175/100)*ROUND(([1]Source!AE445*[1]Source!AV445)*[1]Source!I445, 2), 2)</f>
        <v>0.46</v>
      </c>
      <c r="V701">
        <f>ROUND((108/100)*ROUND([1]Source!CS445*[1]Source!I445, 2), 2)</f>
        <v>0.28000000000000003</v>
      </c>
    </row>
    <row r="702" spans="1:22" ht="14.5" x14ac:dyDescent="0.35">
      <c r="A702" s="51"/>
      <c r="B702" s="51"/>
      <c r="C702" s="51" t="s">
        <v>183</v>
      </c>
      <c r="D702" s="50"/>
      <c r="E702" s="48"/>
      <c r="F702" s="42">
        <f>[1]Source!AO445</f>
        <v>5824.35</v>
      </c>
      <c r="G702" s="49" t="str">
        <f>[1]Source!DG445</f>
        <v/>
      </c>
      <c r="H702" s="48">
        <f>[1]Source!AV445</f>
        <v>1</v>
      </c>
      <c r="I702" s="48">
        <f>IF([1]Source!BA445&lt;&gt; 0, [1]Source!BA445, 1)</f>
        <v>1</v>
      </c>
      <c r="J702" s="42">
        <f>[1]Source!S445</f>
        <v>11648.7</v>
      </c>
      <c r="K702" s="42"/>
    </row>
    <row r="703" spans="1:22" ht="14.5" x14ac:dyDescent="0.35">
      <c r="A703" s="51"/>
      <c r="B703" s="51"/>
      <c r="C703" s="51" t="s">
        <v>182</v>
      </c>
      <c r="D703" s="50"/>
      <c r="E703" s="48"/>
      <c r="F703" s="42">
        <f>[1]Source!AM445</f>
        <v>15.22</v>
      </c>
      <c r="G703" s="49" t="str">
        <f>[1]Source!DE445</f>
        <v/>
      </c>
      <c r="H703" s="48">
        <f>[1]Source!AV445</f>
        <v>1</v>
      </c>
      <c r="I703" s="48">
        <f>IF([1]Source!BB445&lt;&gt; 0, [1]Source!BB445, 1)</f>
        <v>1</v>
      </c>
      <c r="J703" s="42">
        <f>[1]Source!Q445</f>
        <v>30.44</v>
      </c>
      <c r="K703" s="42"/>
    </row>
    <row r="704" spans="1:22" ht="14.5" x14ac:dyDescent="0.35">
      <c r="A704" s="51"/>
      <c r="B704" s="51"/>
      <c r="C704" s="51" t="s">
        <v>181</v>
      </c>
      <c r="D704" s="50"/>
      <c r="E704" s="48"/>
      <c r="F704" s="42">
        <f>[1]Source!AN445</f>
        <v>0.13</v>
      </c>
      <c r="G704" s="49" t="str">
        <f>[1]Source!DF445</f>
        <v/>
      </c>
      <c r="H704" s="48">
        <f>[1]Source!AV445</f>
        <v>1</v>
      </c>
      <c r="I704" s="48">
        <f>IF([1]Source!BS445&lt;&gt; 0, [1]Source!BS445, 1)</f>
        <v>1</v>
      </c>
      <c r="J704" s="52">
        <f>[1]Source!R445</f>
        <v>0.26</v>
      </c>
      <c r="K704" s="42"/>
    </row>
    <row r="705" spans="1:22" ht="14.5" x14ac:dyDescent="0.35">
      <c r="A705" s="51"/>
      <c r="B705" s="51"/>
      <c r="C705" s="51" t="s">
        <v>180</v>
      </c>
      <c r="D705" s="50"/>
      <c r="E705" s="48"/>
      <c r="F705" s="42">
        <f>[1]Source!AL445</f>
        <v>1291.78</v>
      </c>
      <c r="G705" s="49" t="str">
        <f>[1]Source!DD445</f>
        <v/>
      </c>
      <c r="H705" s="48">
        <f>[1]Source!AW445</f>
        <v>1</v>
      </c>
      <c r="I705" s="48">
        <f>IF([1]Source!BC445&lt;&gt; 0, [1]Source!BC445, 1)</f>
        <v>1</v>
      </c>
      <c r="J705" s="42">
        <f>[1]Source!P445</f>
        <v>2583.56</v>
      </c>
      <c r="K705" s="42"/>
    </row>
    <row r="706" spans="1:22" ht="14.5" x14ac:dyDescent="0.35">
      <c r="A706" s="51"/>
      <c r="B706" s="51"/>
      <c r="C706" s="51" t="s">
        <v>179</v>
      </c>
      <c r="D706" s="50" t="s">
        <v>176</v>
      </c>
      <c r="E706" s="48">
        <f>[1]Source!AT445</f>
        <v>70</v>
      </c>
      <c r="F706" s="42"/>
      <c r="G706" s="49"/>
      <c r="H706" s="48"/>
      <c r="I706" s="48"/>
      <c r="J706" s="42">
        <f>SUM(R701:R705)</f>
        <v>8154.09</v>
      </c>
      <c r="K706" s="42"/>
    </row>
    <row r="707" spans="1:22" ht="14.5" x14ac:dyDescent="0.35">
      <c r="A707" s="51"/>
      <c r="B707" s="51"/>
      <c r="C707" s="51" t="s">
        <v>178</v>
      </c>
      <c r="D707" s="50" t="s">
        <v>176</v>
      </c>
      <c r="E707" s="48">
        <f>[1]Source!AU445</f>
        <v>10</v>
      </c>
      <c r="F707" s="42"/>
      <c r="G707" s="49"/>
      <c r="H707" s="48"/>
      <c r="I707" s="48"/>
      <c r="J707" s="42">
        <f>SUM(T701:T706)</f>
        <v>1164.8699999999999</v>
      </c>
      <c r="K707" s="42"/>
    </row>
    <row r="708" spans="1:22" ht="14.5" x14ac:dyDescent="0.35">
      <c r="A708" s="51"/>
      <c r="B708" s="51"/>
      <c r="C708" s="51" t="s">
        <v>177</v>
      </c>
      <c r="D708" s="50" t="s">
        <v>176</v>
      </c>
      <c r="E708" s="48">
        <f>108</f>
        <v>108</v>
      </c>
      <c r="F708" s="42"/>
      <c r="G708" s="49"/>
      <c r="H708" s="48"/>
      <c r="I708" s="48"/>
      <c r="J708" s="42">
        <f>SUM(V701:V707)</f>
        <v>0.28000000000000003</v>
      </c>
      <c r="K708" s="42"/>
    </row>
    <row r="709" spans="1:22" ht="14.5" x14ac:dyDescent="0.35">
      <c r="A709" s="51"/>
      <c r="B709" s="51"/>
      <c r="C709" s="51" t="s">
        <v>175</v>
      </c>
      <c r="D709" s="50" t="s">
        <v>174</v>
      </c>
      <c r="E709" s="48">
        <f>[1]Source!AQ445</f>
        <v>15</v>
      </c>
      <c r="F709" s="42"/>
      <c r="G709" s="49" t="str">
        <f>[1]Source!DI445</f>
        <v/>
      </c>
      <c r="H709" s="48">
        <f>[1]Source!AV445</f>
        <v>1</v>
      </c>
      <c r="I709" s="48"/>
      <c r="J709" s="42"/>
      <c r="K709" s="42">
        <f>[1]Source!U445</f>
        <v>30</v>
      </c>
    </row>
    <row r="710" spans="1:22" ht="14" x14ac:dyDescent="0.3">
      <c r="A710" s="47"/>
      <c r="B710" s="47"/>
      <c r="C710" s="47"/>
      <c r="D710" s="47"/>
      <c r="E710" s="47"/>
      <c r="F710" s="47"/>
      <c r="G710" s="47"/>
      <c r="H710" s="47"/>
      <c r="I710" s="183">
        <f>J702+J703+J705+J706+J707+J708</f>
        <v>23581.94</v>
      </c>
      <c r="J710" s="183"/>
      <c r="K710" s="46">
        <f>IF([1]Source!I445&lt;&gt;0, ROUND(I710/[1]Source!I445, 2), 0)</f>
        <v>11790.97</v>
      </c>
      <c r="P710" s="45">
        <f>I710</f>
        <v>23581.94</v>
      </c>
    </row>
    <row r="711" spans="1:22" ht="28" x14ac:dyDescent="0.35">
      <c r="A711" s="51">
        <v>84</v>
      </c>
      <c r="B711" s="51" t="str">
        <f>[1]Source!F446</f>
        <v>1.17-2103-6-1/1</v>
      </c>
      <c r="C711" s="51" t="str">
        <f>[1]Source!G446</f>
        <v>Техническое обслуживание в течение года УУТЭ (узла учета тепловой энергии)</v>
      </c>
      <c r="D711" s="50" t="str">
        <f>[1]Source!H446</f>
        <v>узел</v>
      </c>
      <c r="E711" s="48">
        <f>[1]Source!I446</f>
        <v>2</v>
      </c>
      <c r="F711" s="42"/>
      <c r="G711" s="49"/>
      <c r="H711" s="48"/>
      <c r="I711" s="48"/>
      <c r="J711" s="42"/>
      <c r="K711" s="42"/>
      <c r="Q711">
        <f>ROUND(([1]Source!BZ446/100)*ROUND(([1]Source!AF446*[1]Source!AV446)*[1]Source!I446, 2), 2)</f>
        <v>72000.81</v>
      </c>
      <c r="R711">
        <f>[1]Source!X446</f>
        <v>72000.81</v>
      </c>
      <c r="S711">
        <f>ROUND(([1]Source!CA446/100)*ROUND(([1]Source!AF446*[1]Source!AV446)*[1]Source!I446, 2), 2)</f>
        <v>10285.83</v>
      </c>
      <c r="T711">
        <f>[1]Source!Y446</f>
        <v>10285.83</v>
      </c>
      <c r="U711">
        <f>ROUND((175/100)*ROUND(([1]Source!AE446*[1]Source!AV446)*[1]Source!I446, 2), 2)</f>
        <v>0</v>
      </c>
      <c r="V711">
        <f>ROUND((108/100)*ROUND([1]Source!CS446*[1]Source!I446, 2), 2)</f>
        <v>0</v>
      </c>
    </row>
    <row r="712" spans="1:22" ht="14.5" x14ac:dyDescent="0.35">
      <c r="A712" s="51"/>
      <c r="B712" s="51"/>
      <c r="C712" s="51" t="s">
        <v>183</v>
      </c>
      <c r="D712" s="50"/>
      <c r="E712" s="48"/>
      <c r="F712" s="42">
        <f>[1]Source!AO446</f>
        <v>51429.15</v>
      </c>
      <c r="G712" s="49" t="str">
        <f>[1]Source!DG446</f>
        <v/>
      </c>
      <c r="H712" s="48">
        <f>[1]Source!AV446</f>
        <v>1</v>
      </c>
      <c r="I712" s="48">
        <f>IF([1]Source!BA446&lt;&gt; 0, [1]Source!BA446, 1)</f>
        <v>1</v>
      </c>
      <c r="J712" s="42">
        <f>[1]Source!S446</f>
        <v>102858.3</v>
      </c>
      <c r="K712" s="42"/>
    </row>
    <row r="713" spans="1:22" ht="14.5" x14ac:dyDescent="0.35">
      <c r="A713" s="51"/>
      <c r="B713" s="51"/>
      <c r="C713" s="51" t="s">
        <v>180</v>
      </c>
      <c r="D713" s="50"/>
      <c r="E713" s="48"/>
      <c r="F713" s="42">
        <f>[1]Source!AL446</f>
        <v>993.85</v>
      </c>
      <c r="G713" s="49" t="str">
        <f>[1]Source!DD446</f>
        <v/>
      </c>
      <c r="H713" s="48">
        <f>[1]Source!AW446</f>
        <v>1</v>
      </c>
      <c r="I713" s="48">
        <f>IF([1]Source!BC446&lt;&gt; 0, [1]Source!BC446, 1)</f>
        <v>1</v>
      </c>
      <c r="J713" s="42">
        <f>[1]Source!P446</f>
        <v>1987.7</v>
      </c>
      <c r="K713" s="42"/>
    </row>
    <row r="714" spans="1:22" ht="14.5" x14ac:dyDescent="0.35">
      <c r="A714" s="51"/>
      <c r="B714" s="51"/>
      <c r="C714" s="51" t="s">
        <v>179</v>
      </c>
      <c r="D714" s="50" t="s">
        <v>176</v>
      </c>
      <c r="E714" s="48">
        <f>[1]Source!AT446</f>
        <v>70</v>
      </c>
      <c r="F714" s="42"/>
      <c r="G714" s="49"/>
      <c r="H714" s="48"/>
      <c r="I714" s="48"/>
      <c r="J714" s="42">
        <f>SUM(R711:R713)</f>
        <v>72000.81</v>
      </c>
      <c r="K714" s="42"/>
    </row>
    <row r="715" spans="1:22" ht="14.5" x14ac:dyDescent="0.35">
      <c r="A715" s="51"/>
      <c r="B715" s="51"/>
      <c r="C715" s="51" t="s">
        <v>178</v>
      </c>
      <c r="D715" s="50" t="s">
        <v>176</v>
      </c>
      <c r="E715" s="48">
        <f>[1]Source!AU446</f>
        <v>10</v>
      </c>
      <c r="F715" s="42"/>
      <c r="G715" s="49"/>
      <c r="H715" s="48"/>
      <c r="I715" s="48"/>
      <c r="J715" s="42">
        <f>SUM(T711:T714)</f>
        <v>10285.83</v>
      </c>
      <c r="K715" s="42"/>
    </row>
    <row r="716" spans="1:22" ht="14.5" x14ac:dyDescent="0.35">
      <c r="A716" s="51"/>
      <c r="B716" s="51"/>
      <c r="C716" s="51" t="s">
        <v>175</v>
      </c>
      <c r="D716" s="50" t="s">
        <v>174</v>
      </c>
      <c r="E716" s="48">
        <f>[1]Source!AQ446</f>
        <v>113.32</v>
      </c>
      <c r="F716" s="42"/>
      <c r="G716" s="49" t="str">
        <f>[1]Source!DI446</f>
        <v/>
      </c>
      <c r="H716" s="48">
        <f>[1]Source!AV446</f>
        <v>1</v>
      </c>
      <c r="I716" s="48"/>
      <c r="J716" s="42"/>
      <c r="K716" s="42">
        <f>[1]Source!U446</f>
        <v>226.64</v>
      </c>
    </row>
    <row r="717" spans="1:22" ht="14" x14ac:dyDescent="0.3">
      <c r="A717" s="47"/>
      <c r="B717" s="47"/>
      <c r="C717" s="47"/>
      <c r="D717" s="47"/>
      <c r="E717" s="47"/>
      <c r="F717" s="47"/>
      <c r="G717" s="47"/>
      <c r="H717" s="47"/>
      <c r="I717" s="183">
        <f>J712+J713+J714+J715</f>
        <v>187132.63999999998</v>
      </c>
      <c r="J717" s="183"/>
      <c r="K717" s="46">
        <f>IF([1]Source!I446&lt;&gt;0, ROUND(I717/[1]Source!I446, 2), 0)</f>
        <v>93566.32</v>
      </c>
      <c r="P717" s="45">
        <f>I717</f>
        <v>187132.63999999998</v>
      </c>
    </row>
    <row r="719" spans="1:22" ht="14" x14ac:dyDescent="0.3">
      <c r="A719" s="189" t="str">
        <f>CONCATENATE("Итого по подразделу: ",IF([1]Source!G448&lt;&gt;"Новый подраздел", [1]Source!G448, ""))</f>
        <v>Итого по подразделу: Техническое обслуживание годовое</v>
      </c>
      <c r="B719" s="189"/>
      <c r="C719" s="189"/>
      <c r="D719" s="189"/>
      <c r="E719" s="189"/>
      <c r="F719" s="189"/>
      <c r="G719" s="189"/>
      <c r="H719" s="189"/>
      <c r="I719" s="184">
        <f>SUM(P686:P718)</f>
        <v>765041.98</v>
      </c>
      <c r="J719" s="185"/>
      <c r="K719" s="38"/>
    </row>
    <row r="722" spans="1:22" ht="14" x14ac:dyDescent="0.3">
      <c r="A722" s="189" t="str">
        <f>CONCATENATE("Итого по разделу: ",IF([1]Source!G478&lt;&gt;"Новый раздел", [1]Source!G478, ""))</f>
        <v>Итого по разделу: Строение № 63</v>
      </c>
      <c r="B722" s="189"/>
      <c r="C722" s="189"/>
      <c r="D722" s="189"/>
      <c r="E722" s="189"/>
      <c r="F722" s="189"/>
      <c r="G722" s="189"/>
      <c r="H722" s="189"/>
      <c r="I722" s="184">
        <f>SUM(P684:P721)</f>
        <v>765041.98</v>
      </c>
      <c r="J722" s="185"/>
      <c r="K722" s="38"/>
    </row>
    <row r="725" spans="1:22" ht="16.5" x14ac:dyDescent="0.35">
      <c r="A725" s="190" t="str">
        <f>CONCATENATE("Раздел: ",IF([1]Source!G508&lt;&gt;"Новый раздел", [1]Source!G508, ""))</f>
        <v>Раздел: Строение №329</v>
      </c>
      <c r="B725" s="190"/>
      <c r="C725" s="190"/>
      <c r="D725" s="190"/>
      <c r="E725" s="190"/>
      <c r="F725" s="190"/>
      <c r="G725" s="190"/>
      <c r="H725" s="190"/>
      <c r="I725" s="190"/>
      <c r="J725" s="190"/>
      <c r="K725" s="190"/>
    </row>
    <row r="727" spans="1:22" ht="16.5" x14ac:dyDescent="0.35">
      <c r="A727" s="190" t="str">
        <f>CONCATENATE("Подраздел: ",IF([1]Source!G512&lt;&gt;"Новый подраздел", [1]Source!G512, ""))</f>
        <v>Подраздел: Техническое  обслуживание годовое</v>
      </c>
      <c r="B727" s="190"/>
      <c r="C727" s="190"/>
      <c r="D727" s="190"/>
      <c r="E727" s="190"/>
      <c r="F727" s="190"/>
      <c r="G727" s="190"/>
      <c r="H727" s="190"/>
      <c r="I727" s="190"/>
      <c r="J727" s="190"/>
      <c r="K727" s="190"/>
    </row>
    <row r="728" spans="1:22" ht="84" x14ac:dyDescent="0.35">
      <c r="A728" s="51">
        <v>85</v>
      </c>
      <c r="B728" s="51" t="str">
        <f>[1]Source!F516</f>
        <v>1.17-2103-3-1/1</v>
      </c>
      <c r="C728" s="51" t="str">
        <f>[1]Source!G516</f>
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до 0,1 Гкал/час</v>
      </c>
      <c r="D728" s="50" t="str">
        <f>[1]Source!H516</f>
        <v>система</v>
      </c>
      <c r="E728" s="48">
        <f>[1]Source!I516</f>
        <v>1</v>
      </c>
      <c r="F728" s="42"/>
      <c r="G728" s="49"/>
      <c r="H728" s="48"/>
      <c r="I728" s="48"/>
      <c r="J728" s="42"/>
      <c r="K728" s="42"/>
      <c r="Q728">
        <f>ROUND(([1]Source!BZ516/100)*ROUND(([1]Source!AF516*[1]Source!AV516)*[1]Source!I516, 2), 2)</f>
        <v>164947.24</v>
      </c>
      <c r="R728">
        <f>[1]Source!X516</f>
        <v>164947.24</v>
      </c>
      <c r="S728">
        <f>ROUND(([1]Source!CA516/100)*ROUND(([1]Source!AF516*[1]Source!AV516)*[1]Source!I516, 2), 2)</f>
        <v>23563.89</v>
      </c>
      <c r="T728">
        <f>[1]Source!Y516</f>
        <v>23563.89</v>
      </c>
      <c r="U728">
        <f>ROUND((175/100)*ROUND(([1]Source!AE516*[1]Source!AV516)*[1]Source!I516, 2), 2)</f>
        <v>0</v>
      </c>
      <c r="V728">
        <f>ROUND((108/100)*ROUND([1]Source!CS516*[1]Source!I516, 2), 2)</f>
        <v>0</v>
      </c>
    </row>
    <row r="729" spans="1:22" ht="14.5" x14ac:dyDescent="0.35">
      <c r="A729" s="51"/>
      <c r="B729" s="51"/>
      <c r="C729" s="51" t="s">
        <v>183</v>
      </c>
      <c r="D729" s="50"/>
      <c r="E729" s="48"/>
      <c r="F729" s="42">
        <f>[1]Source!AO516</f>
        <v>235638.91</v>
      </c>
      <c r="G729" s="49" t="str">
        <f>[1]Source!DG516</f>
        <v/>
      </c>
      <c r="H729" s="48">
        <f>[1]Source!AV516</f>
        <v>1</v>
      </c>
      <c r="I729" s="48">
        <f>IF([1]Source!BA516&lt;&gt; 0, [1]Source!BA516, 1)</f>
        <v>1</v>
      </c>
      <c r="J729" s="42">
        <f>[1]Source!S516</f>
        <v>235638.91</v>
      </c>
      <c r="K729" s="42"/>
    </row>
    <row r="730" spans="1:22" ht="14.5" x14ac:dyDescent="0.35">
      <c r="A730" s="51"/>
      <c r="B730" s="51"/>
      <c r="C730" s="51" t="s">
        <v>180</v>
      </c>
      <c r="D730" s="50"/>
      <c r="E730" s="48"/>
      <c r="F730" s="42">
        <f>[1]Source!AL516</f>
        <v>20996.85</v>
      </c>
      <c r="G730" s="49" t="str">
        <f>[1]Source!DD516</f>
        <v/>
      </c>
      <c r="H730" s="48">
        <f>[1]Source!AW516</f>
        <v>1</v>
      </c>
      <c r="I730" s="48">
        <f>IF([1]Source!BC516&lt;&gt; 0, [1]Source!BC516, 1)</f>
        <v>1</v>
      </c>
      <c r="J730" s="42">
        <f>[1]Source!P516</f>
        <v>20996.85</v>
      </c>
      <c r="K730" s="42"/>
    </row>
    <row r="731" spans="1:22" ht="14.5" x14ac:dyDescent="0.35">
      <c r="A731" s="51"/>
      <c r="B731" s="51"/>
      <c r="C731" s="51" t="s">
        <v>179</v>
      </c>
      <c r="D731" s="50" t="s">
        <v>176</v>
      </c>
      <c r="E731" s="48">
        <f>[1]Source!AT516</f>
        <v>70</v>
      </c>
      <c r="F731" s="42"/>
      <c r="G731" s="49"/>
      <c r="H731" s="48"/>
      <c r="I731" s="48"/>
      <c r="J731" s="42">
        <f>SUM(R728:R730)</f>
        <v>164947.24</v>
      </c>
      <c r="K731" s="42"/>
    </row>
    <row r="732" spans="1:22" ht="14.5" x14ac:dyDescent="0.35">
      <c r="A732" s="51"/>
      <c r="B732" s="51"/>
      <c r="C732" s="51" t="s">
        <v>178</v>
      </c>
      <c r="D732" s="50" t="s">
        <v>176</v>
      </c>
      <c r="E732" s="48">
        <f>[1]Source!AU516</f>
        <v>10</v>
      </c>
      <c r="F732" s="42"/>
      <c r="G732" s="49"/>
      <c r="H732" s="48"/>
      <c r="I732" s="48"/>
      <c r="J732" s="42">
        <f>SUM(T728:T731)</f>
        <v>23563.89</v>
      </c>
      <c r="K732" s="42"/>
    </row>
    <row r="733" spans="1:22" ht="14.5" x14ac:dyDescent="0.35">
      <c r="A733" s="51"/>
      <c r="B733" s="51"/>
      <c r="C733" s="51" t="s">
        <v>175</v>
      </c>
      <c r="D733" s="50" t="s">
        <v>174</v>
      </c>
      <c r="E733" s="48">
        <f>[1]Source!AQ516</f>
        <v>649</v>
      </c>
      <c r="F733" s="42"/>
      <c r="G733" s="49" t="str">
        <f>[1]Source!DI516</f>
        <v/>
      </c>
      <c r="H733" s="48">
        <f>[1]Source!AV516</f>
        <v>1</v>
      </c>
      <c r="I733" s="48"/>
      <c r="J733" s="42"/>
      <c r="K733" s="42">
        <f>[1]Source!U516</f>
        <v>649</v>
      </c>
    </row>
    <row r="734" spans="1:22" ht="14" x14ac:dyDescent="0.3">
      <c r="A734" s="47"/>
      <c r="B734" s="47"/>
      <c r="C734" s="47"/>
      <c r="D734" s="47"/>
      <c r="E734" s="47"/>
      <c r="F734" s="47"/>
      <c r="G734" s="47"/>
      <c r="H734" s="47"/>
      <c r="I734" s="183">
        <f>J729+J730+J731+J732</f>
        <v>445146.89</v>
      </c>
      <c r="J734" s="183"/>
      <c r="K734" s="46">
        <f>IF([1]Source!I516&lt;&gt;0, ROUND(I734/[1]Source!I516, 2), 0)</f>
        <v>445146.89</v>
      </c>
      <c r="P734" s="45">
        <f>I734</f>
        <v>445146.89</v>
      </c>
    </row>
    <row r="735" spans="1:22" ht="42" x14ac:dyDescent="0.35">
      <c r="A735" s="51">
        <v>86</v>
      </c>
      <c r="B735" s="51" t="str">
        <f>[1]Source!F517</f>
        <v>1.17-3401-1-1/1</v>
      </c>
      <c r="C735" s="51" t="str">
        <f>[1]Source!G517</f>
        <v>Подготовительные работы по ремонту и госповерке приборов УУТЭ (узла учета тепловой энергии)</v>
      </c>
      <c r="D735" s="50" t="str">
        <f>[1]Source!H517</f>
        <v>узел</v>
      </c>
      <c r="E735" s="48">
        <f>[1]Source!I517</f>
        <v>1</v>
      </c>
      <c r="F735" s="42"/>
      <c r="G735" s="49"/>
      <c r="H735" s="48"/>
      <c r="I735" s="48"/>
      <c r="J735" s="42"/>
      <c r="K735" s="42"/>
      <c r="Q735">
        <f>ROUND(([1]Source!BZ517/100)*ROUND(([1]Source!AF517*[1]Source!AV517)*[1]Source!I517, 2), 2)</f>
        <v>4077.05</v>
      </c>
      <c r="R735">
        <f>[1]Source!X517</f>
        <v>4077.05</v>
      </c>
      <c r="S735">
        <f>ROUND(([1]Source!CA517/100)*ROUND(([1]Source!AF517*[1]Source!AV517)*[1]Source!I517, 2), 2)</f>
        <v>582.44000000000005</v>
      </c>
      <c r="T735">
        <f>[1]Source!Y517</f>
        <v>582.44000000000005</v>
      </c>
      <c r="U735">
        <f>ROUND((175/100)*ROUND(([1]Source!AE517*[1]Source!AV517)*[1]Source!I517, 2), 2)</f>
        <v>0.23</v>
      </c>
      <c r="V735">
        <f>ROUND((108/100)*ROUND([1]Source!CS517*[1]Source!I517, 2), 2)</f>
        <v>0.14000000000000001</v>
      </c>
    </row>
    <row r="736" spans="1:22" ht="14.5" x14ac:dyDescent="0.35">
      <c r="A736" s="51"/>
      <c r="B736" s="51"/>
      <c r="C736" s="51" t="s">
        <v>183</v>
      </c>
      <c r="D736" s="50"/>
      <c r="E736" s="48"/>
      <c r="F736" s="42">
        <f>[1]Source!AO517</f>
        <v>5824.35</v>
      </c>
      <c r="G736" s="49" t="str">
        <f>[1]Source!DG517</f>
        <v/>
      </c>
      <c r="H736" s="48">
        <f>[1]Source!AV517</f>
        <v>1</v>
      </c>
      <c r="I736" s="48">
        <f>IF([1]Source!BA517&lt;&gt; 0, [1]Source!BA517, 1)</f>
        <v>1</v>
      </c>
      <c r="J736" s="42">
        <f>[1]Source!S517</f>
        <v>5824.35</v>
      </c>
      <c r="K736" s="42"/>
    </row>
    <row r="737" spans="1:22" ht="14.5" x14ac:dyDescent="0.35">
      <c r="A737" s="51"/>
      <c r="B737" s="51"/>
      <c r="C737" s="51" t="s">
        <v>182</v>
      </c>
      <c r="D737" s="50"/>
      <c r="E737" s="48"/>
      <c r="F737" s="42">
        <f>[1]Source!AM517</f>
        <v>15.22</v>
      </c>
      <c r="G737" s="49" t="str">
        <f>[1]Source!DE517</f>
        <v/>
      </c>
      <c r="H737" s="48">
        <f>[1]Source!AV517</f>
        <v>1</v>
      </c>
      <c r="I737" s="48">
        <f>IF([1]Source!BB517&lt;&gt; 0, [1]Source!BB517, 1)</f>
        <v>1</v>
      </c>
      <c r="J737" s="42">
        <f>[1]Source!Q517</f>
        <v>15.22</v>
      </c>
      <c r="K737" s="42"/>
    </row>
    <row r="738" spans="1:22" ht="14.5" x14ac:dyDescent="0.35">
      <c r="A738" s="51"/>
      <c r="B738" s="51"/>
      <c r="C738" s="51" t="s">
        <v>181</v>
      </c>
      <c r="D738" s="50"/>
      <c r="E738" s="48"/>
      <c r="F738" s="42">
        <f>[1]Source!AN517</f>
        <v>0.13</v>
      </c>
      <c r="G738" s="49" t="str">
        <f>[1]Source!DF517</f>
        <v/>
      </c>
      <c r="H738" s="48">
        <f>[1]Source!AV517</f>
        <v>1</v>
      </c>
      <c r="I738" s="48">
        <f>IF([1]Source!BS517&lt;&gt; 0, [1]Source!BS517, 1)</f>
        <v>1</v>
      </c>
      <c r="J738" s="52">
        <f>[1]Source!R517</f>
        <v>0.13</v>
      </c>
      <c r="K738" s="42"/>
    </row>
    <row r="739" spans="1:22" ht="14.5" x14ac:dyDescent="0.35">
      <c r="A739" s="51"/>
      <c r="B739" s="51"/>
      <c r="C739" s="51" t="s">
        <v>180</v>
      </c>
      <c r="D739" s="50"/>
      <c r="E739" s="48"/>
      <c r="F739" s="42">
        <f>[1]Source!AL517</f>
        <v>1291.78</v>
      </c>
      <c r="G739" s="49" t="str">
        <f>[1]Source!DD517</f>
        <v/>
      </c>
      <c r="H739" s="48">
        <f>[1]Source!AW517</f>
        <v>1</v>
      </c>
      <c r="I739" s="48">
        <f>IF([1]Source!BC517&lt;&gt; 0, [1]Source!BC517, 1)</f>
        <v>1</v>
      </c>
      <c r="J739" s="42">
        <f>[1]Source!P517</f>
        <v>1291.78</v>
      </c>
      <c r="K739" s="42"/>
    </row>
    <row r="740" spans="1:22" ht="14.5" x14ac:dyDescent="0.35">
      <c r="A740" s="51"/>
      <c r="B740" s="51"/>
      <c r="C740" s="51" t="s">
        <v>179</v>
      </c>
      <c r="D740" s="50" t="s">
        <v>176</v>
      </c>
      <c r="E740" s="48">
        <f>[1]Source!AT517</f>
        <v>70</v>
      </c>
      <c r="F740" s="42"/>
      <c r="G740" s="49"/>
      <c r="H740" s="48"/>
      <c r="I740" s="48"/>
      <c r="J740" s="42">
        <f>SUM(R735:R739)</f>
        <v>4077.05</v>
      </c>
      <c r="K740" s="42"/>
    </row>
    <row r="741" spans="1:22" ht="14.5" x14ac:dyDescent="0.35">
      <c r="A741" s="51"/>
      <c r="B741" s="51"/>
      <c r="C741" s="51" t="s">
        <v>178</v>
      </c>
      <c r="D741" s="50" t="s">
        <v>176</v>
      </c>
      <c r="E741" s="48">
        <f>[1]Source!AU517</f>
        <v>10</v>
      </c>
      <c r="F741" s="42"/>
      <c r="G741" s="49"/>
      <c r="H741" s="48"/>
      <c r="I741" s="48"/>
      <c r="J741" s="42">
        <f>SUM(T735:T740)</f>
        <v>582.44000000000005</v>
      </c>
      <c r="K741" s="42"/>
    </row>
    <row r="742" spans="1:22" ht="14.5" x14ac:dyDescent="0.35">
      <c r="A742" s="51"/>
      <c r="B742" s="51"/>
      <c r="C742" s="51" t="s">
        <v>177</v>
      </c>
      <c r="D742" s="50" t="s">
        <v>176</v>
      </c>
      <c r="E742" s="48">
        <f>108</f>
        <v>108</v>
      </c>
      <c r="F742" s="42"/>
      <c r="G742" s="49"/>
      <c r="H742" s="48"/>
      <c r="I742" s="48"/>
      <c r="J742" s="42">
        <f>SUM(V735:V741)</f>
        <v>0.14000000000000001</v>
      </c>
      <c r="K742" s="42"/>
    </row>
    <row r="743" spans="1:22" ht="14.5" x14ac:dyDescent="0.35">
      <c r="A743" s="51"/>
      <c r="B743" s="51"/>
      <c r="C743" s="51" t="s">
        <v>175</v>
      </c>
      <c r="D743" s="50" t="s">
        <v>174</v>
      </c>
      <c r="E743" s="48">
        <f>[1]Source!AQ517</f>
        <v>15</v>
      </c>
      <c r="F743" s="42"/>
      <c r="G743" s="49" t="str">
        <f>[1]Source!DI517</f>
        <v/>
      </c>
      <c r="H743" s="48">
        <f>[1]Source!AV517</f>
        <v>1</v>
      </c>
      <c r="I743" s="48"/>
      <c r="J743" s="42"/>
      <c r="K743" s="42">
        <f>[1]Source!U517</f>
        <v>15</v>
      </c>
    </row>
    <row r="744" spans="1:22" ht="14" x14ac:dyDescent="0.3">
      <c r="A744" s="47"/>
      <c r="B744" s="47"/>
      <c r="C744" s="47"/>
      <c r="D744" s="47"/>
      <c r="E744" s="47"/>
      <c r="F744" s="47"/>
      <c r="G744" s="47"/>
      <c r="H744" s="47"/>
      <c r="I744" s="183">
        <f>J736+J737+J739+J740+J741+J742</f>
        <v>11790.980000000001</v>
      </c>
      <c r="J744" s="183"/>
      <c r="K744" s="46">
        <f>IF([1]Source!I517&lt;&gt;0, ROUND(I744/[1]Source!I517, 2), 0)</f>
        <v>11790.98</v>
      </c>
      <c r="P744" s="45">
        <f>I744</f>
        <v>11790.980000000001</v>
      </c>
    </row>
    <row r="745" spans="1:22" ht="28" x14ac:dyDescent="0.35">
      <c r="A745" s="51">
        <v>87</v>
      </c>
      <c r="B745" s="51" t="str">
        <f>[1]Source!F518</f>
        <v>1.17-2103-6-1/1</v>
      </c>
      <c r="C745" s="51" t="str">
        <f>[1]Source!G518</f>
        <v>Техническое обслуживание в течение года УУТЭ (узла учета тепловой энергии)</v>
      </c>
      <c r="D745" s="50" t="str">
        <f>[1]Source!H518</f>
        <v>узел</v>
      </c>
      <c r="E745" s="48">
        <f>[1]Source!I518</f>
        <v>1</v>
      </c>
      <c r="F745" s="42"/>
      <c r="G745" s="49"/>
      <c r="H745" s="48"/>
      <c r="I745" s="48"/>
      <c r="J745" s="42"/>
      <c r="K745" s="42"/>
      <c r="Q745">
        <f>ROUND(([1]Source!BZ518/100)*ROUND(([1]Source!AF518*[1]Source!AV518)*[1]Source!I518, 2), 2)</f>
        <v>36000.410000000003</v>
      </c>
      <c r="R745">
        <f>[1]Source!X518</f>
        <v>36000.410000000003</v>
      </c>
      <c r="S745">
        <f>ROUND(([1]Source!CA518/100)*ROUND(([1]Source!AF518*[1]Source!AV518)*[1]Source!I518, 2), 2)</f>
        <v>5142.92</v>
      </c>
      <c r="T745">
        <f>[1]Source!Y518</f>
        <v>5142.92</v>
      </c>
      <c r="U745">
        <f>ROUND((175/100)*ROUND(([1]Source!AE518*[1]Source!AV518)*[1]Source!I518, 2), 2)</f>
        <v>0</v>
      </c>
      <c r="V745">
        <f>ROUND((108/100)*ROUND([1]Source!CS518*[1]Source!I518, 2), 2)</f>
        <v>0</v>
      </c>
    </row>
    <row r="746" spans="1:22" ht="14.5" x14ac:dyDescent="0.35">
      <c r="A746" s="51"/>
      <c r="B746" s="51"/>
      <c r="C746" s="51" t="s">
        <v>183</v>
      </c>
      <c r="D746" s="50"/>
      <c r="E746" s="48"/>
      <c r="F746" s="42">
        <f>[1]Source!AO518</f>
        <v>51429.15</v>
      </c>
      <c r="G746" s="49" t="str">
        <f>[1]Source!DG518</f>
        <v/>
      </c>
      <c r="H746" s="48">
        <f>[1]Source!AV518</f>
        <v>1</v>
      </c>
      <c r="I746" s="48">
        <f>IF([1]Source!BA518&lt;&gt; 0, [1]Source!BA518, 1)</f>
        <v>1</v>
      </c>
      <c r="J746" s="42">
        <f>[1]Source!S518</f>
        <v>51429.15</v>
      </c>
      <c r="K746" s="42"/>
    </row>
    <row r="747" spans="1:22" ht="14.5" x14ac:dyDescent="0.35">
      <c r="A747" s="51"/>
      <c r="B747" s="51"/>
      <c r="C747" s="51" t="s">
        <v>180</v>
      </c>
      <c r="D747" s="50"/>
      <c r="E747" s="48"/>
      <c r="F747" s="42">
        <f>[1]Source!AL518</f>
        <v>993.85</v>
      </c>
      <c r="G747" s="49" t="str">
        <f>[1]Source!DD518</f>
        <v/>
      </c>
      <c r="H747" s="48">
        <f>[1]Source!AW518</f>
        <v>1</v>
      </c>
      <c r="I747" s="48">
        <f>IF([1]Source!BC518&lt;&gt; 0, [1]Source!BC518, 1)</f>
        <v>1</v>
      </c>
      <c r="J747" s="42">
        <f>[1]Source!P518</f>
        <v>993.85</v>
      </c>
      <c r="K747" s="42"/>
    </row>
    <row r="748" spans="1:22" ht="14.5" x14ac:dyDescent="0.35">
      <c r="A748" s="51"/>
      <c r="B748" s="51"/>
      <c r="C748" s="51" t="s">
        <v>179</v>
      </c>
      <c r="D748" s="50" t="s">
        <v>176</v>
      </c>
      <c r="E748" s="48">
        <f>[1]Source!AT518</f>
        <v>70</v>
      </c>
      <c r="F748" s="42"/>
      <c r="G748" s="49"/>
      <c r="H748" s="48"/>
      <c r="I748" s="48"/>
      <c r="J748" s="42">
        <f>SUM(R745:R747)</f>
        <v>36000.410000000003</v>
      </c>
      <c r="K748" s="42"/>
    </row>
    <row r="749" spans="1:22" ht="14.5" x14ac:dyDescent="0.35">
      <c r="A749" s="51"/>
      <c r="B749" s="51"/>
      <c r="C749" s="51" t="s">
        <v>178</v>
      </c>
      <c r="D749" s="50" t="s">
        <v>176</v>
      </c>
      <c r="E749" s="48">
        <f>[1]Source!AU518</f>
        <v>10</v>
      </c>
      <c r="F749" s="42"/>
      <c r="G749" s="49"/>
      <c r="H749" s="48"/>
      <c r="I749" s="48"/>
      <c r="J749" s="42">
        <f>SUM(T745:T748)</f>
        <v>5142.92</v>
      </c>
      <c r="K749" s="42"/>
    </row>
    <row r="750" spans="1:22" ht="14.5" x14ac:dyDescent="0.35">
      <c r="A750" s="51"/>
      <c r="B750" s="51"/>
      <c r="C750" s="51" t="s">
        <v>175</v>
      </c>
      <c r="D750" s="50" t="s">
        <v>174</v>
      </c>
      <c r="E750" s="48">
        <f>[1]Source!AQ518</f>
        <v>113.32</v>
      </c>
      <c r="F750" s="42"/>
      <c r="G750" s="49" t="str">
        <f>[1]Source!DI518</f>
        <v/>
      </c>
      <c r="H750" s="48">
        <f>[1]Source!AV518</f>
        <v>1</v>
      </c>
      <c r="I750" s="48"/>
      <c r="J750" s="42"/>
      <c r="K750" s="42">
        <f>[1]Source!U518</f>
        <v>113.32</v>
      </c>
    </row>
    <row r="751" spans="1:22" ht="14" x14ac:dyDescent="0.3">
      <c r="A751" s="47"/>
      <c r="B751" s="47"/>
      <c r="C751" s="47"/>
      <c r="D751" s="47"/>
      <c r="E751" s="47"/>
      <c r="F751" s="47"/>
      <c r="G751" s="47"/>
      <c r="H751" s="47"/>
      <c r="I751" s="183">
        <f>J746+J747+J748+J749</f>
        <v>93566.33</v>
      </c>
      <c r="J751" s="183"/>
      <c r="K751" s="46">
        <f>IF([1]Source!I518&lt;&gt;0, ROUND(I751/[1]Source!I518, 2), 0)</f>
        <v>93566.33</v>
      </c>
      <c r="P751" s="45">
        <f>I751</f>
        <v>93566.33</v>
      </c>
    </row>
    <row r="753" spans="1:22" ht="14" x14ac:dyDescent="0.3">
      <c r="A753" s="189" t="str">
        <f>CONCATENATE("Итого по подразделу: ",IF([1]Source!G520&lt;&gt;"Новый подраздел", [1]Source!G520, ""))</f>
        <v>Итого по подразделу: Техническое  обслуживание годовое</v>
      </c>
      <c r="B753" s="189"/>
      <c r="C753" s="189"/>
      <c r="D753" s="189"/>
      <c r="E753" s="189"/>
      <c r="F753" s="189"/>
      <c r="G753" s="189"/>
      <c r="H753" s="189"/>
      <c r="I753" s="184">
        <f>SUM(P727:P752)</f>
        <v>550504.19999999995</v>
      </c>
      <c r="J753" s="185"/>
      <c r="K753" s="38"/>
    </row>
    <row r="756" spans="1:22" ht="14" x14ac:dyDescent="0.3">
      <c r="A756" s="189" t="str">
        <f>CONCATENATE("Итого по разделу: ",IF([1]Source!G550&lt;&gt;"Новый раздел", [1]Source!G550, ""))</f>
        <v>Итого по разделу: Строение №329</v>
      </c>
      <c r="B756" s="189"/>
      <c r="C756" s="189"/>
      <c r="D756" s="189"/>
      <c r="E756" s="189"/>
      <c r="F756" s="189"/>
      <c r="G756" s="189"/>
      <c r="H756" s="189"/>
      <c r="I756" s="184">
        <f>SUM(P725:P755)</f>
        <v>550504.19999999995</v>
      </c>
      <c r="J756" s="185"/>
      <c r="K756" s="38"/>
    </row>
    <row r="759" spans="1:22" ht="16.5" x14ac:dyDescent="0.35">
      <c r="A759" s="190" t="str">
        <f>CONCATENATE("Раздел: ",IF([1]Source!G580&lt;&gt;"Новый раздел", [1]Source!G580, ""))</f>
        <v>Раздел: Строение № 322</v>
      </c>
      <c r="B759" s="190"/>
      <c r="C759" s="190"/>
      <c r="D759" s="190"/>
      <c r="E759" s="190"/>
      <c r="F759" s="190"/>
      <c r="G759" s="190"/>
      <c r="H759" s="190"/>
      <c r="I759" s="190"/>
      <c r="J759" s="190"/>
      <c r="K759" s="190"/>
    </row>
    <row r="761" spans="1:22" ht="16.5" x14ac:dyDescent="0.35">
      <c r="A761" s="190" t="str">
        <f>CONCATENATE("Подраздел: ",IF([1]Source!G584&lt;&gt;"Новый подраздел", [1]Source!G584, ""))</f>
        <v>Подраздел: Техническое  обслуживание годовое</v>
      </c>
      <c r="B761" s="190"/>
      <c r="C761" s="190"/>
      <c r="D761" s="190"/>
      <c r="E761" s="190"/>
      <c r="F761" s="190"/>
      <c r="G761" s="190"/>
      <c r="H761" s="190"/>
      <c r="I761" s="190"/>
      <c r="J761" s="190"/>
      <c r="K761" s="190"/>
    </row>
    <row r="762" spans="1:22" ht="84" x14ac:dyDescent="0.35">
      <c r="A762" s="51">
        <v>88</v>
      </c>
      <c r="B762" s="51" t="str">
        <f>[1]Source!F588</f>
        <v>1.17-2103-3-1/1</v>
      </c>
      <c r="C762" s="51" t="str">
        <f>[1]Source!G588</f>
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до 0,1 Гкал/час</v>
      </c>
      <c r="D762" s="50" t="str">
        <f>[1]Source!H588</f>
        <v>система</v>
      </c>
      <c r="E762" s="48">
        <f>[1]Source!I588</f>
        <v>1</v>
      </c>
      <c r="F762" s="42"/>
      <c r="G762" s="49"/>
      <c r="H762" s="48"/>
      <c r="I762" s="48"/>
      <c r="J762" s="42"/>
      <c r="K762" s="42"/>
      <c r="Q762">
        <f>ROUND(([1]Source!BZ588/100)*ROUND(([1]Source!AF588*[1]Source!AV588)*[1]Source!I588, 2), 2)</f>
        <v>164947.24</v>
      </c>
      <c r="R762">
        <f>[1]Source!X588</f>
        <v>164947.24</v>
      </c>
      <c r="S762">
        <f>ROUND(([1]Source!CA588/100)*ROUND(([1]Source!AF588*[1]Source!AV588)*[1]Source!I588, 2), 2)</f>
        <v>23563.89</v>
      </c>
      <c r="T762">
        <f>[1]Source!Y588</f>
        <v>23563.89</v>
      </c>
      <c r="U762">
        <f>ROUND((175/100)*ROUND(([1]Source!AE588*[1]Source!AV588)*[1]Source!I588, 2), 2)</f>
        <v>0</v>
      </c>
      <c r="V762">
        <f>ROUND((108/100)*ROUND([1]Source!CS588*[1]Source!I588, 2), 2)</f>
        <v>0</v>
      </c>
    </row>
    <row r="763" spans="1:22" ht="14.5" x14ac:dyDescent="0.35">
      <c r="A763" s="51"/>
      <c r="B763" s="51"/>
      <c r="C763" s="51" t="s">
        <v>183</v>
      </c>
      <c r="D763" s="50"/>
      <c r="E763" s="48"/>
      <c r="F763" s="42">
        <f>[1]Source!AO588</f>
        <v>235638.91</v>
      </c>
      <c r="G763" s="49" t="str">
        <f>[1]Source!DG588</f>
        <v/>
      </c>
      <c r="H763" s="48">
        <f>[1]Source!AV588</f>
        <v>1</v>
      </c>
      <c r="I763" s="48">
        <f>IF([1]Source!BA588&lt;&gt; 0, [1]Source!BA588, 1)</f>
        <v>1</v>
      </c>
      <c r="J763" s="42">
        <f>[1]Source!S588</f>
        <v>235638.91</v>
      </c>
      <c r="K763" s="42"/>
    </row>
    <row r="764" spans="1:22" ht="14.5" x14ac:dyDescent="0.35">
      <c r="A764" s="51"/>
      <c r="B764" s="51"/>
      <c r="C764" s="51" t="s">
        <v>180</v>
      </c>
      <c r="D764" s="50"/>
      <c r="E764" s="48"/>
      <c r="F764" s="42">
        <f>[1]Source!AL588</f>
        <v>20996.85</v>
      </c>
      <c r="G764" s="49" t="str">
        <f>[1]Source!DD588</f>
        <v/>
      </c>
      <c r="H764" s="48">
        <f>[1]Source!AW588</f>
        <v>1</v>
      </c>
      <c r="I764" s="48">
        <f>IF([1]Source!BC588&lt;&gt; 0, [1]Source!BC588, 1)</f>
        <v>1</v>
      </c>
      <c r="J764" s="42">
        <f>[1]Source!P588</f>
        <v>20996.85</v>
      </c>
      <c r="K764" s="42"/>
    </row>
    <row r="765" spans="1:22" ht="14.5" x14ac:dyDescent="0.35">
      <c r="A765" s="51"/>
      <c r="B765" s="51"/>
      <c r="C765" s="51" t="s">
        <v>179</v>
      </c>
      <c r="D765" s="50" t="s">
        <v>176</v>
      </c>
      <c r="E765" s="48">
        <f>[1]Source!AT588</f>
        <v>70</v>
      </c>
      <c r="F765" s="42"/>
      <c r="G765" s="49"/>
      <c r="H765" s="48"/>
      <c r="I765" s="48"/>
      <c r="J765" s="42">
        <f>SUM(R762:R764)</f>
        <v>164947.24</v>
      </c>
      <c r="K765" s="42"/>
    </row>
    <row r="766" spans="1:22" ht="14.5" x14ac:dyDescent="0.35">
      <c r="A766" s="51"/>
      <c r="B766" s="51"/>
      <c r="C766" s="51" t="s">
        <v>178</v>
      </c>
      <c r="D766" s="50" t="s">
        <v>176</v>
      </c>
      <c r="E766" s="48">
        <f>[1]Source!AU588</f>
        <v>10</v>
      </c>
      <c r="F766" s="42"/>
      <c r="G766" s="49"/>
      <c r="H766" s="48"/>
      <c r="I766" s="48"/>
      <c r="J766" s="42">
        <f>SUM(T762:T765)</f>
        <v>23563.89</v>
      </c>
      <c r="K766" s="42"/>
    </row>
    <row r="767" spans="1:22" ht="14.5" x14ac:dyDescent="0.35">
      <c r="A767" s="51"/>
      <c r="B767" s="51"/>
      <c r="C767" s="51" t="s">
        <v>175</v>
      </c>
      <c r="D767" s="50" t="s">
        <v>174</v>
      </c>
      <c r="E767" s="48">
        <f>[1]Source!AQ588</f>
        <v>649</v>
      </c>
      <c r="F767" s="42"/>
      <c r="G767" s="49" t="str">
        <f>[1]Source!DI588</f>
        <v/>
      </c>
      <c r="H767" s="48">
        <f>[1]Source!AV588</f>
        <v>1</v>
      </c>
      <c r="I767" s="48"/>
      <c r="J767" s="42"/>
      <c r="K767" s="42">
        <f>[1]Source!U588</f>
        <v>649</v>
      </c>
    </row>
    <row r="768" spans="1:22" ht="14" x14ac:dyDescent="0.3">
      <c r="A768" s="47"/>
      <c r="B768" s="47"/>
      <c r="C768" s="47"/>
      <c r="D768" s="47"/>
      <c r="E768" s="47"/>
      <c r="F768" s="47"/>
      <c r="G768" s="47"/>
      <c r="H768" s="47"/>
      <c r="I768" s="183">
        <f>J763+J764+J765+J766</f>
        <v>445146.89</v>
      </c>
      <c r="J768" s="183"/>
      <c r="K768" s="46">
        <f>IF([1]Source!I588&lt;&gt;0, ROUND(I768/[1]Source!I588, 2), 0)</f>
        <v>445146.89</v>
      </c>
      <c r="P768" s="45">
        <f>I768</f>
        <v>445146.89</v>
      </c>
    </row>
    <row r="769" spans="1:22" ht="42" x14ac:dyDescent="0.35">
      <c r="A769" s="51">
        <v>89</v>
      </c>
      <c r="B769" s="51" t="str">
        <f>[1]Source!F589</f>
        <v>1.16-2303-1-2/1</v>
      </c>
      <c r="C769" s="51" t="str">
        <f>[1]Source!G589</f>
        <v>Техническое обслуживание в течение года насосов Гном-10 ( дренажные насосы)</v>
      </c>
      <c r="D769" s="50" t="str">
        <f>[1]Source!H589</f>
        <v>насос</v>
      </c>
      <c r="E769" s="48">
        <f>[1]Source!I589</f>
        <v>1</v>
      </c>
      <c r="F769" s="42"/>
      <c r="G769" s="49"/>
      <c r="H769" s="48"/>
      <c r="I769" s="48"/>
      <c r="J769" s="42"/>
      <c r="K769" s="42"/>
      <c r="Q769">
        <f>ROUND(([1]Source!BZ589/100)*ROUND(([1]Source!AF589*[1]Source!AV589)*[1]Source!I589, 2), 2)</f>
        <v>11691.12</v>
      </c>
      <c r="R769">
        <f>[1]Source!X589</f>
        <v>11691.12</v>
      </c>
      <c r="S769">
        <f>ROUND(([1]Source!CA589/100)*ROUND(([1]Source!AF589*[1]Source!AV589)*[1]Source!I589, 2), 2)</f>
        <v>1670.16</v>
      </c>
      <c r="T769">
        <f>[1]Source!Y589</f>
        <v>1670.16</v>
      </c>
      <c r="U769">
        <f>ROUND((175/100)*ROUND(([1]Source!AE589*[1]Source!AV589)*[1]Source!I589, 2), 2)</f>
        <v>0</v>
      </c>
      <c r="V769">
        <f>ROUND((108/100)*ROUND([1]Source!CS589*[1]Source!I589, 2), 2)</f>
        <v>0</v>
      </c>
    </row>
    <row r="770" spans="1:22" ht="14.5" x14ac:dyDescent="0.35">
      <c r="A770" s="51"/>
      <c r="B770" s="51"/>
      <c r="C770" s="51" t="s">
        <v>183</v>
      </c>
      <c r="D770" s="50"/>
      <c r="E770" s="48"/>
      <c r="F770" s="42">
        <f>[1]Source!AO589</f>
        <v>16701.599999999999</v>
      </c>
      <c r="G770" s="49" t="str">
        <f>[1]Source!DG589</f>
        <v/>
      </c>
      <c r="H770" s="48">
        <f>[1]Source!AV589</f>
        <v>1</v>
      </c>
      <c r="I770" s="48">
        <f>IF([1]Source!BA589&lt;&gt; 0, [1]Source!BA589, 1)</f>
        <v>1</v>
      </c>
      <c r="J770" s="42">
        <f>[1]Source!S589</f>
        <v>16701.599999999999</v>
      </c>
      <c r="K770" s="42"/>
    </row>
    <row r="771" spans="1:22" ht="14.5" x14ac:dyDescent="0.35">
      <c r="A771" s="51"/>
      <c r="B771" s="51"/>
      <c r="C771" s="51" t="s">
        <v>180</v>
      </c>
      <c r="D771" s="50"/>
      <c r="E771" s="48"/>
      <c r="F771" s="42">
        <f>[1]Source!AL589</f>
        <v>1076.0999999999999</v>
      </c>
      <c r="G771" s="49" t="str">
        <f>[1]Source!DD589</f>
        <v/>
      </c>
      <c r="H771" s="48">
        <f>[1]Source!AW589</f>
        <v>1</v>
      </c>
      <c r="I771" s="48">
        <f>IF([1]Source!BC589&lt;&gt; 0, [1]Source!BC589, 1)</f>
        <v>1</v>
      </c>
      <c r="J771" s="42">
        <f>[1]Source!P589</f>
        <v>1076.0999999999999</v>
      </c>
      <c r="K771" s="42"/>
    </row>
    <row r="772" spans="1:22" ht="14.5" x14ac:dyDescent="0.35">
      <c r="A772" s="51"/>
      <c r="B772" s="51"/>
      <c r="C772" s="51" t="s">
        <v>179</v>
      </c>
      <c r="D772" s="50" t="s">
        <v>176</v>
      </c>
      <c r="E772" s="48">
        <f>[1]Source!AT589</f>
        <v>70</v>
      </c>
      <c r="F772" s="42"/>
      <c r="G772" s="49"/>
      <c r="H772" s="48"/>
      <c r="I772" s="48"/>
      <c r="J772" s="42">
        <f>SUM(R769:R771)</f>
        <v>11691.12</v>
      </c>
      <c r="K772" s="42"/>
    </row>
    <row r="773" spans="1:22" ht="14.5" x14ac:dyDescent="0.35">
      <c r="A773" s="51"/>
      <c r="B773" s="51"/>
      <c r="C773" s="51" t="s">
        <v>178</v>
      </c>
      <c r="D773" s="50" t="s">
        <v>176</v>
      </c>
      <c r="E773" s="48">
        <f>[1]Source!AU589</f>
        <v>10</v>
      </c>
      <c r="F773" s="42"/>
      <c r="G773" s="49"/>
      <c r="H773" s="48"/>
      <c r="I773" s="48"/>
      <c r="J773" s="42">
        <f>SUM(T769:T772)</f>
        <v>1670.16</v>
      </c>
      <c r="K773" s="42"/>
    </row>
    <row r="774" spans="1:22" ht="14.5" x14ac:dyDescent="0.35">
      <c r="A774" s="51"/>
      <c r="B774" s="51"/>
      <c r="C774" s="51" t="s">
        <v>175</v>
      </c>
      <c r="D774" s="50" t="s">
        <v>174</v>
      </c>
      <c r="E774" s="48">
        <f>[1]Source!AQ589</f>
        <v>48</v>
      </c>
      <c r="F774" s="42"/>
      <c r="G774" s="49" t="str">
        <f>[1]Source!DI589</f>
        <v/>
      </c>
      <c r="H774" s="48">
        <f>[1]Source!AV589</f>
        <v>1</v>
      </c>
      <c r="I774" s="48"/>
      <c r="J774" s="42"/>
      <c r="K774" s="42">
        <f>[1]Source!U589</f>
        <v>48</v>
      </c>
    </row>
    <row r="775" spans="1:22" ht="14" x14ac:dyDescent="0.3">
      <c r="A775" s="47"/>
      <c r="B775" s="47"/>
      <c r="C775" s="47"/>
      <c r="D775" s="47"/>
      <c r="E775" s="47"/>
      <c r="F775" s="47"/>
      <c r="G775" s="47"/>
      <c r="H775" s="47"/>
      <c r="I775" s="183">
        <f>J770+J771+J772+J773</f>
        <v>31138.98</v>
      </c>
      <c r="J775" s="183"/>
      <c r="K775" s="46">
        <f>IF([1]Source!I589&lt;&gt;0, ROUND(I775/[1]Source!I589, 2), 0)</f>
        <v>31138.98</v>
      </c>
      <c r="P775" s="45">
        <f>I775</f>
        <v>31138.98</v>
      </c>
    </row>
    <row r="776" spans="1:22" ht="42" x14ac:dyDescent="0.35">
      <c r="A776" s="51">
        <v>90</v>
      </c>
      <c r="B776" s="51" t="str">
        <f>[1]Source!F590</f>
        <v>1.17-3401-1-1/1</v>
      </c>
      <c r="C776" s="51" t="str">
        <f>[1]Source!G590</f>
        <v>Подготовительные работы по ремонту и госповерке приборов УУТЭ (узла учета тепловой энергии)</v>
      </c>
      <c r="D776" s="50" t="str">
        <f>[1]Source!H590</f>
        <v>узел</v>
      </c>
      <c r="E776" s="48">
        <f>[1]Source!I590</f>
        <v>2</v>
      </c>
      <c r="F776" s="42"/>
      <c r="G776" s="49"/>
      <c r="H776" s="48"/>
      <c r="I776" s="48"/>
      <c r="J776" s="42"/>
      <c r="K776" s="42"/>
      <c r="Q776">
        <f>ROUND(([1]Source!BZ590/100)*ROUND(([1]Source!AF590*[1]Source!AV590)*[1]Source!I590, 2), 2)</f>
        <v>8154.09</v>
      </c>
      <c r="R776">
        <f>[1]Source!X590</f>
        <v>8154.09</v>
      </c>
      <c r="S776">
        <f>ROUND(([1]Source!CA590/100)*ROUND(([1]Source!AF590*[1]Source!AV590)*[1]Source!I590, 2), 2)</f>
        <v>1164.8699999999999</v>
      </c>
      <c r="T776">
        <f>[1]Source!Y590</f>
        <v>1164.8699999999999</v>
      </c>
      <c r="U776">
        <f>ROUND((175/100)*ROUND(([1]Source!AE590*[1]Source!AV590)*[1]Source!I590, 2), 2)</f>
        <v>0.46</v>
      </c>
      <c r="V776">
        <f>ROUND((108/100)*ROUND([1]Source!CS590*[1]Source!I590, 2), 2)</f>
        <v>0.28000000000000003</v>
      </c>
    </row>
    <row r="777" spans="1:22" ht="14.5" x14ac:dyDescent="0.35">
      <c r="A777" s="51"/>
      <c r="B777" s="51"/>
      <c r="C777" s="51" t="s">
        <v>183</v>
      </c>
      <c r="D777" s="50"/>
      <c r="E777" s="48"/>
      <c r="F777" s="42">
        <f>[1]Source!AO590</f>
        <v>5824.35</v>
      </c>
      <c r="G777" s="49" t="str">
        <f>[1]Source!DG590</f>
        <v/>
      </c>
      <c r="H777" s="48">
        <f>[1]Source!AV590</f>
        <v>1</v>
      </c>
      <c r="I777" s="48">
        <f>IF([1]Source!BA590&lt;&gt; 0, [1]Source!BA590, 1)</f>
        <v>1</v>
      </c>
      <c r="J777" s="42">
        <f>[1]Source!S590</f>
        <v>11648.7</v>
      </c>
      <c r="K777" s="42"/>
    </row>
    <row r="778" spans="1:22" ht="14.5" x14ac:dyDescent="0.35">
      <c r="A778" s="51"/>
      <c r="B778" s="51"/>
      <c r="C778" s="51" t="s">
        <v>182</v>
      </c>
      <c r="D778" s="50"/>
      <c r="E778" s="48"/>
      <c r="F778" s="42">
        <f>[1]Source!AM590</f>
        <v>15.22</v>
      </c>
      <c r="G778" s="49" t="str">
        <f>[1]Source!DE590</f>
        <v/>
      </c>
      <c r="H778" s="48">
        <f>[1]Source!AV590</f>
        <v>1</v>
      </c>
      <c r="I778" s="48">
        <f>IF([1]Source!BB590&lt;&gt; 0, [1]Source!BB590, 1)</f>
        <v>1</v>
      </c>
      <c r="J778" s="42">
        <f>[1]Source!Q590</f>
        <v>30.44</v>
      </c>
      <c r="K778" s="42"/>
    </row>
    <row r="779" spans="1:22" ht="14.5" x14ac:dyDescent="0.35">
      <c r="A779" s="51"/>
      <c r="B779" s="51"/>
      <c r="C779" s="51" t="s">
        <v>181</v>
      </c>
      <c r="D779" s="50"/>
      <c r="E779" s="48"/>
      <c r="F779" s="42">
        <f>[1]Source!AN590</f>
        <v>0.13</v>
      </c>
      <c r="G779" s="49" t="str">
        <f>[1]Source!DF590</f>
        <v/>
      </c>
      <c r="H779" s="48">
        <f>[1]Source!AV590</f>
        <v>1</v>
      </c>
      <c r="I779" s="48">
        <f>IF([1]Source!BS590&lt;&gt; 0, [1]Source!BS590, 1)</f>
        <v>1</v>
      </c>
      <c r="J779" s="52">
        <f>[1]Source!R590</f>
        <v>0.26</v>
      </c>
      <c r="K779" s="42"/>
    </row>
    <row r="780" spans="1:22" ht="14.5" x14ac:dyDescent="0.35">
      <c r="A780" s="51"/>
      <c r="B780" s="51"/>
      <c r="C780" s="51" t="s">
        <v>180</v>
      </c>
      <c r="D780" s="50"/>
      <c r="E780" s="48"/>
      <c r="F780" s="42">
        <f>[1]Source!AL590</f>
        <v>1291.78</v>
      </c>
      <c r="G780" s="49" t="str">
        <f>[1]Source!DD590</f>
        <v/>
      </c>
      <c r="H780" s="48">
        <f>[1]Source!AW590</f>
        <v>1</v>
      </c>
      <c r="I780" s="48">
        <f>IF([1]Source!BC590&lt;&gt; 0, [1]Source!BC590, 1)</f>
        <v>1</v>
      </c>
      <c r="J780" s="42">
        <f>[1]Source!P590</f>
        <v>2583.56</v>
      </c>
      <c r="K780" s="42"/>
    </row>
    <row r="781" spans="1:22" ht="14.5" x14ac:dyDescent="0.35">
      <c r="A781" s="51"/>
      <c r="B781" s="51"/>
      <c r="C781" s="51" t="s">
        <v>179</v>
      </c>
      <c r="D781" s="50" t="s">
        <v>176</v>
      </c>
      <c r="E781" s="48">
        <f>[1]Source!AT590</f>
        <v>70</v>
      </c>
      <c r="F781" s="42"/>
      <c r="G781" s="49"/>
      <c r="H781" s="48"/>
      <c r="I781" s="48"/>
      <c r="J781" s="42">
        <f>SUM(R776:R780)</f>
        <v>8154.09</v>
      </c>
      <c r="K781" s="42"/>
    </row>
    <row r="782" spans="1:22" ht="14.5" x14ac:dyDescent="0.35">
      <c r="A782" s="51"/>
      <c r="B782" s="51"/>
      <c r="C782" s="51" t="s">
        <v>178</v>
      </c>
      <c r="D782" s="50" t="s">
        <v>176</v>
      </c>
      <c r="E782" s="48">
        <f>[1]Source!AU590</f>
        <v>10</v>
      </c>
      <c r="F782" s="42"/>
      <c r="G782" s="49"/>
      <c r="H782" s="48"/>
      <c r="I782" s="48"/>
      <c r="J782" s="42">
        <f>SUM(T776:T781)</f>
        <v>1164.8699999999999</v>
      </c>
      <c r="K782" s="42"/>
    </row>
    <row r="783" spans="1:22" ht="14.5" x14ac:dyDescent="0.35">
      <c r="A783" s="51"/>
      <c r="B783" s="51"/>
      <c r="C783" s="51" t="s">
        <v>177</v>
      </c>
      <c r="D783" s="50" t="s">
        <v>176</v>
      </c>
      <c r="E783" s="48">
        <f>108</f>
        <v>108</v>
      </c>
      <c r="F783" s="42"/>
      <c r="G783" s="49"/>
      <c r="H783" s="48"/>
      <c r="I783" s="48"/>
      <c r="J783" s="42">
        <f>SUM(V776:V782)</f>
        <v>0.28000000000000003</v>
      </c>
      <c r="K783" s="42"/>
    </row>
    <row r="784" spans="1:22" ht="14.5" x14ac:dyDescent="0.35">
      <c r="A784" s="51"/>
      <c r="B784" s="51"/>
      <c r="C784" s="51" t="s">
        <v>175</v>
      </c>
      <c r="D784" s="50" t="s">
        <v>174</v>
      </c>
      <c r="E784" s="48">
        <f>[1]Source!AQ590</f>
        <v>15</v>
      </c>
      <c r="F784" s="42"/>
      <c r="G784" s="49" t="str">
        <f>[1]Source!DI590</f>
        <v/>
      </c>
      <c r="H784" s="48">
        <f>[1]Source!AV590</f>
        <v>1</v>
      </c>
      <c r="I784" s="48"/>
      <c r="J784" s="42"/>
      <c r="K784" s="42">
        <f>[1]Source!U590</f>
        <v>30</v>
      </c>
    </row>
    <row r="785" spans="1:32" ht="14" x14ac:dyDescent="0.3">
      <c r="A785" s="47"/>
      <c r="B785" s="47"/>
      <c r="C785" s="47"/>
      <c r="D785" s="47"/>
      <c r="E785" s="47"/>
      <c r="F785" s="47"/>
      <c r="G785" s="47"/>
      <c r="H785" s="47"/>
      <c r="I785" s="183">
        <f>J777+J778+J780+J781+J782+J783</f>
        <v>23581.94</v>
      </c>
      <c r="J785" s="183"/>
      <c r="K785" s="46">
        <f>IF([1]Source!I590&lt;&gt;0, ROUND(I785/[1]Source!I590, 2), 0)</f>
        <v>11790.97</v>
      </c>
      <c r="P785" s="45">
        <f>I785</f>
        <v>23581.94</v>
      </c>
    </row>
    <row r="786" spans="1:32" ht="28" x14ac:dyDescent="0.35">
      <c r="A786" s="51">
        <v>91</v>
      </c>
      <c r="B786" s="51" t="str">
        <f>[1]Source!F591</f>
        <v>1.17-2103-6-1/1</v>
      </c>
      <c r="C786" s="51" t="str">
        <f>[1]Source!G591</f>
        <v>Техническое обслуживание в течение года УУТЭ (узла учета тепловой энергии)</v>
      </c>
      <c r="D786" s="50" t="str">
        <f>[1]Source!H591</f>
        <v>узел</v>
      </c>
      <c r="E786" s="48">
        <f>[1]Source!I591</f>
        <v>2</v>
      </c>
      <c r="F786" s="42"/>
      <c r="G786" s="49"/>
      <c r="H786" s="48"/>
      <c r="I786" s="48"/>
      <c r="J786" s="42"/>
      <c r="K786" s="42"/>
      <c r="Q786">
        <f>ROUND(([1]Source!BZ591/100)*ROUND(([1]Source!AF591*[1]Source!AV591)*[1]Source!I591, 2), 2)</f>
        <v>72000.81</v>
      </c>
      <c r="R786">
        <f>[1]Source!X591</f>
        <v>72000.81</v>
      </c>
      <c r="S786">
        <f>ROUND(([1]Source!CA591/100)*ROUND(([1]Source!AF591*[1]Source!AV591)*[1]Source!I591, 2), 2)</f>
        <v>10285.83</v>
      </c>
      <c r="T786">
        <f>[1]Source!Y591</f>
        <v>10285.83</v>
      </c>
      <c r="U786">
        <f>ROUND((175/100)*ROUND(([1]Source!AE591*[1]Source!AV591)*[1]Source!I591, 2), 2)</f>
        <v>0</v>
      </c>
      <c r="V786">
        <f>ROUND((108/100)*ROUND([1]Source!CS591*[1]Source!I591, 2), 2)</f>
        <v>0</v>
      </c>
    </row>
    <row r="787" spans="1:32" ht="14.5" x14ac:dyDescent="0.35">
      <c r="A787" s="51"/>
      <c r="B787" s="51"/>
      <c r="C787" s="51" t="s">
        <v>183</v>
      </c>
      <c r="D787" s="50"/>
      <c r="E787" s="48"/>
      <c r="F787" s="42">
        <f>[1]Source!AO591</f>
        <v>51429.15</v>
      </c>
      <c r="G787" s="49" t="str">
        <f>[1]Source!DG591</f>
        <v/>
      </c>
      <c r="H787" s="48">
        <f>[1]Source!AV591</f>
        <v>1</v>
      </c>
      <c r="I787" s="48">
        <f>IF([1]Source!BA591&lt;&gt; 0, [1]Source!BA591, 1)</f>
        <v>1</v>
      </c>
      <c r="J787" s="42">
        <f>[1]Source!S591</f>
        <v>102858.3</v>
      </c>
      <c r="K787" s="42"/>
    </row>
    <row r="788" spans="1:32" ht="14.5" x14ac:dyDescent="0.35">
      <c r="A788" s="51"/>
      <c r="B788" s="51"/>
      <c r="C788" s="51" t="s">
        <v>180</v>
      </c>
      <c r="D788" s="50"/>
      <c r="E788" s="48"/>
      <c r="F788" s="42">
        <f>[1]Source!AL591</f>
        <v>993.85</v>
      </c>
      <c r="G788" s="49" t="str">
        <f>[1]Source!DD591</f>
        <v/>
      </c>
      <c r="H788" s="48">
        <f>[1]Source!AW591</f>
        <v>1</v>
      </c>
      <c r="I788" s="48">
        <f>IF([1]Source!BC591&lt;&gt; 0, [1]Source!BC591, 1)</f>
        <v>1</v>
      </c>
      <c r="J788" s="42">
        <f>[1]Source!P591</f>
        <v>1987.7</v>
      </c>
      <c r="K788" s="42"/>
    </row>
    <row r="789" spans="1:32" ht="14.5" x14ac:dyDescent="0.35">
      <c r="A789" s="51"/>
      <c r="B789" s="51"/>
      <c r="C789" s="51" t="s">
        <v>179</v>
      </c>
      <c r="D789" s="50" t="s">
        <v>176</v>
      </c>
      <c r="E789" s="48">
        <f>[1]Source!AT591</f>
        <v>70</v>
      </c>
      <c r="F789" s="42"/>
      <c r="G789" s="49"/>
      <c r="H789" s="48"/>
      <c r="I789" s="48"/>
      <c r="J789" s="42">
        <f>SUM(R786:R788)</f>
        <v>72000.81</v>
      </c>
      <c r="K789" s="42"/>
    </row>
    <row r="790" spans="1:32" ht="14.5" x14ac:dyDescent="0.35">
      <c r="A790" s="51"/>
      <c r="B790" s="51"/>
      <c r="C790" s="51" t="s">
        <v>178</v>
      </c>
      <c r="D790" s="50" t="s">
        <v>176</v>
      </c>
      <c r="E790" s="48">
        <f>[1]Source!AU591</f>
        <v>10</v>
      </c>
      <c r="F790" s="42"/>
      <c r="G790" s="49"/>
      <c r="H790" s="48"/>
      <c r="I790" s="48"/>
      <c r="J790" s="42">
        <f>SUM(T786:T789)</f>
        <v>10285.83</v>
      </c>
      <c r="K790" s="42"/>
    </row>
    <row r="791" spans="1:32" ht="14.5" x14ac:dyDescent="0.35">
      <c r="A791" s="51"/>
      <c r="B791" s="51"/>
      <c r="C791" s="51" t="s">
        <v>175</v>
      </c>
      <c r="D791" s="50" t="s">
        <v>174</v>
      </c>
      <c r="E791" s="48">
        <f>[1]Source!AQ591</f>
        <v>113.32</v>
      </c>
      <c r="F791" s="42"/>
      <c r="G791" s="49" t="str">
        <f>[1]Source!DI591</f>
        <v/>
      </c>
      <c r="H791" s="48">
        <f>[1]Source!AV591</f>
        <v>1</v>
      </c>
      <c r="I791" s="48"/>
      <c r="J791" s="42"/>
      <c r="K791" s="42">
        <f>[1]Source!U591</f>
        <v>226.64</v>
      </c>
    </row>
    <row r="792" spans="1:32" ht="14" x14ac:dyDescent="0.3">
      <c r="A792" s="47"/>
      <c r="B792" s="47"/>
      <c r="C792" s="47"/>
      <c r="D792" s="47"/>
      <c r="E792" s="47"/>
      <c r="F792" s="47"/>
      <c r="G792" s="47"/>
      <c r="H792" s="47"/>
      <c r="I792" s="183">
        <f>J787+J788+J789+J790</f>
        <v>187132.63999999998</v>
      </c>
      <c r="J792" s="183"/>
      <c r="K792" s="46">
        <f>IF([1]Source!I591&lt;&gt;0, ROUND(I792/[1]Source!I591, 2), 0)</f>
        <v>93566.32</v>
      </c>
      <c r="P792" s="45">
        <f>I792</f>
        <v>187132.63999999998</v>
      </c>
    </row>
    <row r="794" spans="1:32" ht="14" x14ac:dyDescent="0.3">
      <c r="A794" s="189" t="str">
        <f>CONCATENATE("Итого по подразделу: ",IF([1]Source!G593&lt;&gt;"Новый подраздел", [1]Source!G593, ""))</f>
        <v>Итого по подразделу: Техническое  обслуживание годовое</v>
      </c>
      <c r="B794" s="189"/>
      <c r="C794" s="189"/>
      <c r="D794" s="189"/>
      <c r="E794" s="189"/>
      <c r="F794" s="189"/>
      <c r="G794" s="189"/>
      <c r="H794" s="189"/>
      <c r="I794" s="184">
        <f>SUM(P761:P793)</f>
        <v>687000.45</v>
      </c>
      <c r="J794" s="185"/>
      <c r="K794" s="38"/>
    </row>
    <row r="797" spans="1:32" ht="14" x14ac:dyDescent="0.3">
      <c r="A797" s="189" t="str">
        <f>CONCATENATE("Итого по разделу: ",IF([1]Source!G623&lt;&gt;"Новый раздел", [1]Source!G623, ""))</f>
        <v>Итого по разделу: Строение № 322</v>
      </c>
      <c r="B797" s="189"/>
      <c r="C797" s="189"/>
      <c r="D797" s="189"/>
      <c r="E797" s="189"/>
      <c r="F797" s="189"/>
      <c r="G797" s="189"/>
      <c r="H797" s="189"/>
      <c r="I797" s="184">
        <f>SUM(P759:P796)</f>
        <v>687000.45</v>
      </c>
      <c r="J797" s="185"/>
      <c r="K797" s="38"/>
    </row>
    <row r="800" spans="1:32" ht="14" x14ac:dyDescent="0.3">
      <c r="A800" s="189" t="str">
        <f>CONCATENATE("Итого по локальной смете: ",IF([1]Source!G653&lt;&gt;"Новая локальная смета", [1]Source!G653, ""))</f>
        <v>Итого по локальной смете: Техническое обслуживание инженерных систем (ИТП, ЦТП)</v>
      </c>
      <c r="B800" s="189"/>
      <c r="C800" s="189"/>
      <c r="D800" s="189"/>
      <c r="E800" s="189"/>
      <c r="F800" s="189"/>
      <c r="G800" s="189"/>
      <c r="H800" s="189"/>
      <c r="I800" s="184">
        <f>SUM(P33:P799)</f>
        <v>4831074.6099999994</v>
      </c>
      <c r="J800" s="185"/>
      <c r="K800" s="38"/>
      <c r="AF800" s="37" t="str">
        <f>CONCATENATE("Итого по локальной смете: ",IF([1]Source!G653&lt;&gt;"Новая локальная смета", [1]Source!G653, ""))</f>
        <v>Итого по локальной смете: Техническое обслуживание инженерных систем (ИТП, ЦТП)</v>
      </c>
    </row>
    <row r="803" spans="1:22" ht="16.5" x14ac:dyDescent="0.35">
      <c r="A803" s="190" t="str">
        <f>CONCATENATE("Локальная смета: ",IF([1]Source!G683&lt;&gt;"Новая локальная смета", [1]Source!G683, ""))</f>
        <v>Локальная смета: АДЭС</v>
      </c>
      <c r="B803" s="190"/>
      <c r="C803" s="190"/>
      <c r="D803" s="190"/>
      <c r="E803" s="190"/>
      <c r="F803" s="190"/>
      <c r="G803" s="190"/>
      <c r="H803" s="190"/>
      <c r="I803" s="190"/>
      <c r="J803" s="190"/>
      <c r="K803" s="190"/>
    </row>
    <row r="805" spans="1:22" ht="16.5" x14ac:dyDescent="0.35">
      <c r="A805" s="190" t="str">
        <f>CONCATENATE("Раздел: ",IF([1]Source!G687&lt;&gt;"Новый раздел", [1]Source!G687, ""))</f>
        <v>Раздел: Кровля</v>
      </c>
      <c r="B805" s="190"/>
      <c r="C805" s="190"/>
      <c r="D805" s="190"/>
      <c r="E805" s="190"/>
      <c r="F805" s="190"/>
      <c r="G805" s="190"/>
      <c r="H805" s="190"/>
      <c r="I805" s="190"/>
      <c r="J805" s="190"/>
      <c r="K805" s="190"/>
    </row>
    <row r="806" spans="1:22" ht="28" x14ac:dyDescent="0.35">
      <c r="A806" s="51">
        <v>92</v>
      </c>
      <c r="B806" s="51" t="str">
        <f>[1]Source!F691</f>
        <v>1.7-3201-7-1/1</v>
      </c>
      <c r="C806" s="51" t="str">
        <f>[1]Source!G691</f>
        <v>Укрепление водосточных труб, колен и воронок</v>
      </c>
      <c r="D806" s="50" t="str">
        <f>[1]Source!H691</f>
        <v>10 шт.</v>
      </c>
      <c r="E806" s="48">
        <f>[1]Source!I691</f>
        <v>6.9</v>
      </c>
      <c r="F806" s="42"/>
      <c r="G806" s="49"/>
      <c r="H806" s="48"/>
      <c r="I806" s="48"/>
      <c r="J806" s="42"/>
      <c r="K806" s="42"/>
      <c r="Q806">
        <f>ROUND(([1]Source!BZ691/100)*ROUND(([1]Source!AF691*[1]Source!AV691)*[1]Source!I691, 2), 2)</f>
        <v>2317.2399999999998</v>
      </c>
      <c r="R806">
        <f>[1]Source!X691</f>
        <v>2317.2399999999998</v>
      </c>
      <c r="S806">
        <f>ROUND(([1]Source!CA691/100)*ROUND(([1]Source!AF691*[1]Source!AV691)*[1]Source!I691, 2), 2)</f>
        <v>331.03</v>
      </c>
      <c r="T806">
        <f>[1]Source!Y691</f>
        <v>331.03</v>
      </c>
      <c r="U806">
        <f>ROUND((175/100)*ROUND(([1]Source!AE691*[1]Source!AV691)*[1]Source!I691, 2), 2)</f>
        <v>0</v>
      </c>
      <c r="V806">
        <f>ROUND((108/100)*ROUND([1]Source!CS691*[1]Source!I691, 2), 2)</f>
        <v>0</v>
      </c>
    </row>
    <row r="807" spans="1:22" x14ac:dyDescent="0.25">
      <c r="C807" s="53" t="str">
        <f>"Объем: "&amp;[1]Source!I691&amp;"=69/"&amp;"10"</f>
        <v>Объем: 6,9=69/10</v>
      </c>
    </row>
    <row r="808" spans="1:22" ht="14.5" x14ac:dyDescent="0.35">
      <c r="A808" s="51"/>
      <c r="B808" s="51"/>
      <c r="C808" s="51" t="s">
        <v>183</v>
      </c>
      <c r="D808" s="50"/>
      <c r="E808" s="48"/>
      <c r="F808" s="42">
        <f>[1]Source!AO691</f>
        <v>479.76</v>
      </c>
      <c r="G808" s="49" t="str">
        <f>[1]Source!DG691</f>
        <v/>
      </c>
      <c r="H808" s="48">
        <f>[1]Source!AV691</f>
        <v>1</v>
      </c>
      <c r="I808" s="48">
        <f>IF([1]Source!BA691&lt;&gt; 0, [1]Source!BA691, 1)</f>
        <v>1</v>
      </c>
      <c r="J808" s="42">
        <f>[1]Source!S691</f>
        <v>3310.34</v>
      </c>
      <c r="K808" s="42"/>
    </row>
    <row r="809" spans="1:22" ht="14.5" x14ac:dyDescent="0.35">
      <c r="A809" s="51"/>
      <c r="B809" s="51"/>
      <c r="C809" s="51" t="s">
        <v>180</v>
      </c>
      <c r="D809" s="50"/>
      <c r="E809" s="48"/>
      <c r="F809" s="42">
        <f>[1]Source!AL691</f>
        <v>51</v>
      </c>
      <c r="G809" s="49" t="str">
        <f>[1]Source!DD691</f>
        <v/>
      </c>
      <c r="H809" s="48">
        <f>[1]Source!AW691</f>
        <v>1</v>
      </c>
      <c r="I809" s="48">
        <f>IF([1]Source!BC691&lt;&gt; 0, [1]Source!BC691, 1)</f>
        <v>1</v>
      </c>
      <c r="J809" s="42">
        <f>[1]Source!P691</f>
        <v>351.9</v>
      </c>
      <c r="K809" s="42"/>
    </row>
    <row r="810" spans="1:22" ht="14.5" x14ac:dyDescent="0.35">
      <c r="A810" s="51"/>
      <c r="B810" s="51"/>
      <c r="C810" s="51" t="s">
        <v>179</v>
      </c>
      <c r="D810" s="50" t="s">
        <v>176</v>
      </c>
      <c r="E810" s="48">
        <f>[1]Source!AT691</f>
        <v>70</v>
      </c>
      <c r="F810" s="42"/>
      <c r="G810" s="49"/>
      <c r="H810" s="48"/>
      <c r="I810" s="48"/>
      <c r="J810" s="42">
        <f>SUM(R806:R809)</f>
        <v>2317.2399999999998</v>
      </c>
      <c r="K810" s="42"/>
    </row>
    <row r="811" spans="1:22" ht="14.5" x14ac:dyDescent="0.35">
      <c r="A811" s="51"/>
      <c r="B811" s="51"/>
      <c r="C811" s="51" t="s">
        <v>178</v>
      </c>
      <c r="D811" s="50" t="s">
        <v>176</v>
      </c>
      <c r="E811" s="48">
        <f>[1]Source!AU691</f>
        <v>10</v>
      </c>
      <c r="F811" s="42"/>
      <c r="G811" s="49"/>
      <c r="H811" s="48"/>
      <c r="I811" s="48"/>
      <c r="J811" s="42">
        <f>SUM(T806:T810)</f>
        <v>331.03</v>
      </c>
      <c r="K811" s="42"/>
    </row>
    <row r="812" spans="1:22" ht="14.5" x14ac:dyDescent="0.35">
      <c r="A812" s="51"/>
      <c r="B812" s="51"/>
      <c r="C812" s="51" t="s">
        <v>175</v>
      </c>
      <c r="D812" s="50" t="s">
        <v>174</v>
      </c>
      <c r="E812" s="48">
        <f>[1]Source!AQ691</f>
        <v>1.73</v>
      </c>
      <c r="F812" s="42"/>
      <c r="G812" s="49" t="str">
        <f>[1]Source!DI691</f>
        <v/>
      </c>
      <c r="H812" s="48">
        <f>[1]Source!AV691</f>
        <v>1</v>
      </c>
      <c r="I812" s="48"/>
      <c r="J812" s="42"/>
      <c r="K812" s="42">
        <f>[1]Source!U691</f>
        <v>11.937000000000001</v>
      </c>
    </row>
    <row r="813" spans="1:22" ht="14" x14ac:dyDescent="0.3">
      <c r="A813" s="47"/>
      <c r="B813" s="47"/>
      <c r="C813" s="47"/>
      <c r="D813" s="47"/>
      <c r="E813" s="47"/>
      <c r="F813" s="47"/>
      <c r="G813" s="47"/>
      <c r="H813" s="47"/>
      <c r="I813" s="183">
        <f>J808+J809+J810+J811</f>
        <v>6310.5099999999993</v>
      </c>
      <c r="J813" s="183"/>
      <c r="K813" s="46">
        <f>IF([1]Source!I691&lt;&gt;0, ROUND(I813/[1]Source!I691, 2), 0)</f>
        <v>914.57</v>
      </c>
      <c r="P813" s="45">
        <f>I813</f>
        <v>6310.5099999999993</v>
      </c>
    </row>
    <row r="815" spans="1:22" ht="14" x14ac:dyDescent="0.3">
      <c r="A815" s="189" t="str">
        <f>CONCATENATE("Итого по разделу: ",IF([1]Source!G693&lt;&gt;"Новый раздел", [1]Source!G693, ""))</f>
        <v>Итого по разделу: Кровля</v>
      </c>
      <c r="B815" s="189"/>
      <c r="C815" s="189"/>
      <c r="D815" s="189"/>
      <c r="E815" s="189"/>
      <c r="F815" s="189"/>
      <c r="G815" s="189"/>
      <c r="H815" s="189"/>
      <c r="I815" s="184">
        <f>SUM(P805:P814)</f>
        <v>6310.5099999999993</v>
      </c>
      <c r="J815" s="185"/>
      <c r="K815" s="38"/>
    </row>
    <row r="818" spans="1:22" ht="16.5" x14ac:dyDescent="0.35">
      <c r="A818" s="190" t="str">
        <f>CONCATENATE("Раздел: ",IF([1]Source!G723&lt;&gt;"Новый раздел", [1]Source!G723, ""))</f>
        <v>Раздел: Система отопления</v>
      </c>
      <c r="B818" s="190"/>
      <c r="C818" s="190"/>
      <c r="D818" s="190"/>
      <c r="E818" s="190"/>
      <c r="F818" s="190"/>
      <c r="G818" s="190"/>
      <c r="H818" s="190"/>
      <c r="I818" s="190"/>
      <c r="J818" s="190"/>
      <c r="K818" s="190"/>
    </row>
    <row r="819" spans="1:22" ht="28" x14ac:dyDescent="0.35">
      <c r="A819" s="51">
        <v>93</v>
      </c>
      <c r="B819" s="51" t="str">
        <f>[1]Source!F727</f>
        <v>1.17-2103-11-1/1</v>
      </c>
      <c r="C819" s="51" t="str">
        <f>[1]Source!G727</f>
        <v>Гидропневматическая промывка трубопроводов диаметром до 50 мм</v>
      </c>
      <c r="D819" s="50" t="str">
        <f>[1]Source!H727</f>
        <v>100 м</v>
      </c>
      <c r="E819" s="48">
        <f>[1]Source!I727</f>
        <v>211.41</v>
      </c>
      <c r="F819" s="42"/>
      <c r="G819" s="49"/>
      <c r="H819" s="48"/>
      <c r="I819" s="48"/>
      <c r="J819" s="42"/>
      <c r="K819" s="42"/>
      <c r="Q819">
        <f>ROUND(([1]Source!BZ727/100)*ROUND(([1]Source!AF727*[1]Source!AV727)*[1]Source!I727, 2), 2)</f>
        <v>130027.3</v>
      </c>
      <c r="R819">
        <f>[1]Source!X727</f>
        <v>130027.3</v>
      </c>
      <c r="S819">
        <f>ROUND(([1]Source!CA727/100)*ROUND(([1]Source!AF727*[1]Source!AV727)*[1]Source!I727, 2), 2)</f>
        <v>18575.330000000002</v>
      </c>
      <c r="T819">
        <f>[1]Source!Y727</f>
        <v>18575.330000000002</v>
      </c>
      <c r="U819">
        <f>ROUND((175/100)*ROUND(([1]Source!AE727*[1]Source!AV727)*[1]Source!I727, 2), 2)</f>
        <v>7.4</v>
      </c>
      <c r="V819">
        <f>ROUND((108/100)*ROUND([1]Source!CS727*[1]Source!I727, 2), 2)</f>
        <v>4.57</v>
      </c>
    </row>
    <row r="820" spans="1:22" x14ac:dyDescent="0.25">
      <c r="C820" s="53" t="str">
        <f>"Объем: "&amp;[1]Source!I727&amp;"=21141/"&amp;"100"</f>
        <v>Объем: 211,41=21141/100</v>
      </c>
    </row>
    <row r="821" spans="1:22" ht="14.5" x14ac:dyDescent="0.35">
      <c r="A821" s="51"/>
      <c r="B821" s="51"/>
      <c r="C821" s="51" t="s">
        <v>183</v>
      </c>
      <c r="D821" s="50"/>
      <c r="E821" s="48"/>
      <c r="F821" s="42">
        <f>[1]Source!AO727</f>
        <v>878.64</v>
      </c>
      <c r="G821" s="49" t="str">
        <f>[1]Source!DG727</f>
        <v/>
      </c>
      <c r="H821" s="48">
        <f>[1]Source!AV727</f>
        <v>1</v>
      </c>
      <c r="I821" s="48">
        <f>IF([1]Source!BA727&lt;&gt; 0, [1]Source!BA727, 1)</f>
        <v>1</v>
      </c>
      <c r="J821" s="42">
        <f>[1]Source!S727</f>
        <v>185753.28</v>
      </c>
      <c r="K821" s="42"/>
    </row>
    <row r="822" spans="1:22" ht="14.5" x14ac:dyDescent="0.35">
      <c r="A822" s="51"/>
      <c r="B822" s="51"/>
      <c r="C822" s="51" t="s">
        <v>182</v>
      </c>
      <c r="D822" s="50"/>
      <c r="E822" s="48"/>
      <c r="F822" s="42">
        <f>[1]Source!AM727</f>
        <v>6.83</v>
      </c>
      <c r="G822" s="49" t="str">
        <f>[1]Source!DE727</f>
        <v/>
      </c>
      <c r="H822" s="48">
        <f>[1]Source!AV727</f>
        <v>1</v>
      </c>
      <c r="I822" s="48">
        <f>IF([1]Source!BB727&lt;&gt; 0, [1]Source!BB727, 1)</f>
        <v>1</v>
      </c>
      <c r="J822" s="42">
        <f>[1]Source!Q727</f>
        <v>1443.93</v>
      </c>
      <c r="K822" s="42"/>
    </row>
    <row r="823" spans="1:22" ht="14.5" x14ac:dyDescent="0.35">
      <c r="A823" s="51"/>
      <c r="B823" s="51"/>
      <c r="C823" s="51" t="s">
        <v>181</v>
      </c>
      <c r="D823" s="50"/>
      <c r="E823" s="48"/>
      <c r="F823" s="42">
        <f>[1]Source!AN727</f>
        <v>0.02</v>
      </c>
      <c r="G823" s="49" t="str">
        <f>[1]Source!DF727</f>
        <v/>
      </c>
      <c r="H823" s="48">
        <f>[1]Source!AV727</f>
        <v>1</v>
      </c>
      <c r="I823" s="48">
        <f>IF([1]Source!BS727&lt;&gt; 0, [1]Source!BS727, 1)</f>
        <v>1</v>
      </c>
      <c r="J823" s="52">
        <f>[1]Source!R727</f>
        <v>4.2300000000000004</v>
      </c>
      <c r="K823" s="42"/>
    </row>
    <row r="824" spans="1:22" ht="14.5" x14ac:dyDescent="0.35">
      <c r="A824" s="51"/>
      <c r="B824" s="51"/>
      <c r="C824" s="51" t="s">
        <v>180</v>
      </c>
      <c r="D824" s="50"/>
      <c r="E824" s="48"/>
      <c r="F824" s="42">
        <f>[1]Source!AL727</f>
        <v>43.71</v>
      </c>
      <c r="G824" s="49" t="str">
        <f>[1]Source!DD727</f>
        <v/>
      </c>
      <c r="H824" s="48">
        <f>[1]Source!AW727</f>
        <v>1</v>
      </c>
      <c r="I824" s="48">
        <f>IF([1]Source!BC727&lt;&gt; 0, [1]Source!BC727, 1)</f>
        <v>1</v>
      </c>
      <c r="J824" s="42">
        <f>[1]Source!P727</f>
        <v>9240.73</v>
      </c>
      <c r="K824" s="42"/>
    </row>
    <row r="825" spans="1:22" ht="14.5" x14ac:dyDescent="0.35">
      <c r="A825" s="51"/>
      <c r="B825" s="51"/>
      <c r="C825" s="51" t="s">
        <v>179</v>
      </c>
      <c r="D825" s="50" t="s">
        <v>176</v>
      </c>
      <c r="E825" s="48">
        <f>[1]Source!AT727</f>
        <v>70</v>
      </c>
      <c r="F825" s="42"/>
      <c r="G825" s="49"/>
      <c r="H825" s="48"/>
      <c r="I825" s="48"/>
      <c r="J825" s="42">
        <f>SUM(R819:R824)</f>
        <v>130027.3</v>
      </c>
      <c r="K825" s="42"/>
    </row>
    <row r="826" spans="1:22" ht="14.5" x14ac:dyDescent="0.35">
      <c r="A826" s="51"/>
      <c r="B826" s="51"/>
      <c r="C826" s="51" t="s">
        <v>178</v>
      </c>
      <c r="D826" s="50" t="s">
        <v>176</v>
      </c>
      <c r="E826" s="48">
        <f>[1]Source!AU727</f>
        <v>10</v>
      </c>
      <c r="F826" s="42"/>
      <c r="G826" s="49"/>
      <c r="H826" s="48"/>
      <c r="I826" s="48"/>
      <c r="J826" s="42">
        <f>SUM(T819:T825)</f>
        <v>18575.330000000002</v>
      </c>
      <c r="K826" s="42"/>
    </row>
    <row r="827" spans="1:22" ht="14.5" x14ac:dyDescent="0.35">
      <c r="A827" s="51"/>
      <c r="B827" s="51"/>
      <c r="C827" s="51" t="s">
        <v>177</v>
      </c>
      <c r="D827" s="50" t="s">
        <v>176</v>
      </c>
      <c r="E827" s="48">
        <f>108</f>
        <v>108</v>
      </c>
      <c r="F827" s="42"/>
      <c r="G827" s="49"/>
      <c r="H827" s="48"/>
      <c r="I827" s="48"/>
      <c r="J827" s="42">
        <f>SUM(V819:V826)</f>
        <v>4.57</v>
      </c>
      <c r="K827" s="42"/>
    </row>
    <row r="828" spans="1:22" ht="14.5" x14ac:dyDescent="0.35">
      <c r="A828" s="51"/>
      <c r="B828" s="51"/>
      <c r="C828" s="51" t="s">
        <v>175</v>
      </c>
      <c r="D828" s="50" t="s">
        <v>174</v>
      </c>
      <c r="E828" s="48">
        <f>[1]Source!AQ727</f>
        <v>2.42</v>
      </c>
      <c r="F828" s="42"/>
      <c r="G828" s="49" t="str">
        <f>[1]Source!DI727</f>
        <v/>
      </c>
      <c r="H828" s="48">
        <f>[1]Source!AV727</f>
        <v>1</v>
      </c>
      <c r="I828" s="48"/>
      <c r="J828" s="42"/>
      <c r="K828" s="42">
        <f>[1]Source!U727</f>
        <v>511.61219999999997</v>
      </c>
    </row>
    <row r="829" spans="1:22" ht="14" x14ac:dyDescent="0.3">
      <c r="A829" s="47"/>
      <c r="B829" s="47"/>
      <c r="C829" s="47"/>
      <c r="D829" s="47"/>
      <c r="E829" s="47"/>
      <c r="F829" s="47"/>
      <c r="G829" s="47"/>
      <c r="H829" s="47"/>
      <c r="I829" s="183">
        <f>J821+J822+J824+J825+J826+J827</f>
        <v>345045.14</v>
      </c>
      <c r="J829" s="183"/>
      <c r="K829" s="46">
        <f>IF([1]Source!I727&lt;&gt;0, ROUND(I829/[1]Source!I727, 2), 0)</f>
        <v>1632.11</v>
      </c>
      <c r="P829" s="45">
        <f>I829</f>
        <v>345045.14</v>
      </c>
    </row>
    <row r="830" spans="1:22" ht="28" x14ac:dyDescent="0.35">
      <c r="A830" s="51">
        <v>94</v>
      </c>
      <c r="B830" s="51" t="str">
        <f>[1]Source!F728</f>
        <v>1.15-2303-4-2/1</v>
      </c>
      <c r="C830" s="51" t="str">
        <f>[1]Source!G728</f>
        <v>Прочистка сетчатых фильтров грубой очистки воды диаметром до 50 мм</v>
      </c>
      <c r="D830" s="50" t="str">
        <f>[1]Source!H728</f>
        <v>10 шт.</v>
      </c>
      <c r="E830" s="48">
        <f>[1]Source!I728</f>
        <v>10.4</v>
      </c>
      <c r="F830" s="42"/>
      <c r="G830" s="49"/>
      <c r="H830" s="48"/>
      <c r="I830" s="48"/>
      <c r="J830" s="42"/>
      <c r="K830" s="42"/>
      <c r="Q830">
        <f>ROUND(([1]Source!BZ728/100)*ROUND(([1]Source!AF728*[1]Source!AV728)*[1]Source!I728, 2), 2)</f>
        <v>5730.89</v>
      </c>
      <c r="R830">
        <f>[1]Source!X728</f>
        <v>5730.89</v>
      </c>
      <c r="S830">
        <f>ROUND(([1]Source!CA728/100)*ROUND(([1]Source!AF728*[1]Source!AV728)*[1]Source!I728, 2), 2)</f>
        <v>818.7</v>
      </c>
      <c r="T830">
        <f>[1]Source!Y728</f>
        <v>818.7</v>
      </c>
      <c r="U830">
        <f>ROUND((175/100)*ROUND(([1]Source!AE728*[1]Source!AV728)*[1]Source!I728, 2), 2)</f>
        <v>0</v>
      </c>
      <c r="V830">
        <f>ROUND((108/100)*ROUND([1]Source!CS728*[1]Source!I728, 2), 2)</f>
        <v>0</v>
      </c>
    </row>
    <row r="831" spans="1:22" x14ac:dyDescent="0.25">
      <c r="C831" s="53" t="str">
        <f>"Объем: "&amp;[1]Source!I728&amp;"=104/"&amp;"10"</f>
        <v>Объем: 10,4=104/10</v>
      </c>
    </row>
    <row r="832" spans="1:22" ht="14.5" x14ac:dyDescent="0.35">
      <c r="A832" s="51"/>
      <c r="B832" s="51"/>
      <c r="C832" s="51" t="s">
        <v>183</v>
      </c>
      <c r="D832" s="50"/>
      <c r="E832" s="48"/>
      <c r="F832" s="42">
        <f>[1]Source!AO728</f>
        <v>787.21</v>
      </c>
      <c r="G832" s="49" t="str">
        <f>[1]Source!DG728</f>
        <v/>
      </c>
      <c r="H832" s="48">
        <f>[1]Source!AV728</f>
        <v>1</v>
      </c>
      <c r="I832" s="48">
        <f>IF([1]Source!BA728&lt;&gt; 0, [1]Source!BA728, 1)</f>
        <v>1</v>
      </c>
      <c r="J832" s="42">
        <f>[1]Source!S728</f>
        <v>8186.98</v>
      </c>
      <c r="K832" s="42"/>
    </row>
    <row r="833" spans="1:22" ht="14.5" x14ac:dyDescent="0.35">
      <c r="A833" s="51"/>
      <c r="B833" s="51"/>
      <c r="C833" s="51" t="s">
        <v>179</v>
      </c>
      <c r="D833" s="50" t="s">
        <v>176</v>
      </c>
      <c r="E833" s="48">
        <f>[1]Source!AT728</f>
        <v>70</v>
      </c>
      <c r="F833" s="42"/>
      <c r="G833" s="49"/>
      <c r="H833" s="48"/>
      <c r="I833" s="48"/>
      <c r="J833" s="42">
        <f>SUM(R830:R832)</f>
        <v>5730.89</v>
      </c>
      <c r="K833" s="42"/>
    </row>
    <row r="834" spans="1:22" ht="14.5" x14ac:dyDescent="0.35">
      <c r="A834" s="51"/>
      <c r="B834" s="51"/>
      <c r="C834" s="51" t="s">
        <v>178</v>
      </c>
      <c r="D834" s="50" t="s">
        <v>176</v>
      </c>
      <c r="E834" s="48">
        <f>[1]Source!AU728</f>
        <v>10</v>
      </c>
      <c r="F834" s="42"/>
      <c r="G834" s="49"/>
      <c r="H834" s="48"/>
      <c r="I834" s="48"/>
      <c r="J834" s="42">
        <f>SUM(T830:T833)</f>
        <v>818.7</v>
      </c>
      <c r="K834" s="42"/>
    </row>
    <row r="835" spans="1:22" ht="14.5" x14ac:dyDescent="0.35">
      <c r="A835" s="51"/>
      <c r="B835" s="51"/>
      <c r="C835" s="51" t="s">
        <v>175</v>
      </c>
      <c r="D835" s="50" t="s">
        <v>174</v>
      </c>
      <c r="E835" s="48">
        <f>[1]Source!AQ728</f>
        <v>2.33</v>
      </c>
      <c r="F835" s="42"/>
      <c r="G835" s="49" t="str">
        <f>[1]Source!DI728</f>
        <v/>
      </c>
      <c r="H835" s="48">
        <f>[1]Source!AV728</f>
        <v>1</v>
      </c>
      <c r="I835" s="48"/>
      <c r="J835" s="42"/>
      <c r="K835" s="42">
        <f>[1]Source!U728</f>
        <v>24.232000000000003</v>
      </c>
    </row>
    <row r="836" spans="1:22" ht="14" x14ac:dyDescent="0.3">
      <c r="A836" s="47"/>
      <c r="B836" s="47"/>
      <c r="C836" s="47"/>
      <c r="D836" s="47"/>
      <c r="E836" s="47"/>
      <c r="F836" s="47"/>
      <c r="G836" s="47"/>
      <c r="H836" s="47"/>
      <c r="I836" s="183">
        <f>J832+J833+J834</f>
        <v>14736.57</v>
      </c>
      <c r="J836" s="183"/>
      <c r="K836" s="46">
        <f>IF([1]Source!I728&lt;&gt;0, ROUND(I836/[1]Source!I728, 2), 0)</f>
        <v>1416.98</v>
      </c>
      <c r="P836" s="45">
        <f>I836</f>
        <v>14736.57</v>
      </c>
    </row>
    <row r="837" spans="1:22" ht="28" x14ac:dyDescent="0.35">
      <c r="A837" s="51">
        <v>95</v>
      </c>
      <c r="B837" s="51" t="str">
        <f>[1]Source!F729</f>
        <v>1.17-2103-13-1/1</v>
      </c>
      <c r="C837" s="51" t="str">
        <f>[1]Source!G729</f>
        <v>Техническое обслуживание стальных панельных радиаторов</v>
      </c>
      <c r="D837" s="50" t="str">
        <f>[1]Source!H729</f>
        <v>шт.</v>
      </c>
      <c r="E837" s="48">
        <f>[1]Source!I729</f>
        <v>364</v>
      </c>
      <c r="F837" s="42"/>
      <c r="G837" s="49"/>
      <c r="H837" s="48"/>
      <c r="I837" s="48"/>
      <c r="J837" s="42"/>
      <c r="K837" s="42"/>
      <c r="Q837">
        <f>ROUND(([1]Source!BZ729/100)*ROUND(([1]Source!AF729*[1]Source!AV729)*[1]Source!I729, 2), 2)</f>
        <v>25864.75</v>
      </c>
      <c r="R837">
        <f>[1]Source!X729</f>
        <v>25864.75</v>
      </c>
      <c r="S837">
        <f>ROUND(([1]Source!CA729/100)*ROUND(([1]Source!AF729*[1]Source!AV729)*[1]Source!I729, 2), 2)</f>
        <v>3694.96</v>
      </c>
      <c r="T837">
        <f>[1]Source!Y729</f>
        <v>3694.96</v>
      </c>
      <c r="U837">
        <f>ROUND((175/100)*ROUND(([1]Source!AE729*[1]Source!AV729)*[1]Source!I729, 2), 2)</f>
        <v>0</v>
      </c>
      <c r="V837">
        <f>ROUND((108/100)*ROUND([1]Source!CS729*[1]Source!I729, 2), 2)</f>
        <v>0</v>
      </c>
    </row>
    <row r="838" spans="1:22" ht="14.5" x14ac:dyDescent="0.35">
      <c r="A838" s="51"/>
      <c r="B838" s="51"/>
      <c r="C838" s="51" t="s">
        <v>183</v>
      </c>
      <c r="D838" s="50"/>
      <c r="E838" s="48"/>
      <c r="F838" s="42">
        <f>[1]Source!AO729</f>
        <v>101.51</v>
      </c>
      <c r="G838" s="49" t="str">
        <f>[1]Source!DG729</f>
        <v/>
      </c>
      <c r="H838" s="48">
        <f>[1]Source!AV729</f>
        <v>1</v>
      </c>
      <c r="I838" s="48">
        <f>IF([1]Source!BA729&lt;&gt; 0, [1]Source!BA729, 1)</f>
        <v>1</v>
      </c>
      <c r="J838" s="42">
        <f>[1]Source!S729</f>
        <v>36949.64</v>
      </c>
      <c r="K838" s="42"/>
    </row>
    <row r="839" spans="1:22" ht="14.5" x14ac:dyDescent="0.35">
      <c r="A839" s="51"/>
      <c r="B839" s="51"/>
      <c r="C839" s="51" t="s">
        <v>180</v>
      </c>
      <c r="D839" s="50"/>
      <c r="E839" s="48"/>
      <c r="F839" s="42">
        <f>[1]Source!AL729</f>
        <v>0.13</v>
      </c>
      <c r="G839" s="49" t="str">
        <f>[1]Source!DD729</f>
        <v/>
      </c>
      <c r="H839" s="48">
        <f>[1]Source!AW729</f>
        <v>1</v>
      </c>
      <c r="I839" s="48">
        <f>IF([1]Source!BC729&lt;&gt; 0, [1]Source!BC729, 1)</f>
        <v>1</v>
      </c>
      <c r="J839" s="42">
        <f>[1]Source!P729</f>
        <v>47.32</v>
      </c>
      <c r="K839" s="42"/>
    </row>
    <row r="840" spans="1:22" ht="14.5" x14ac:dyDescent="0.35">
      <c r="A840" s="51"/>
      <c r="B840" s="51"/>
      <c r="C840" s="51" t="s">
        <v>179</v>
      </c>
      <c r="D840" s="50" t="s">
        <v>176</v>
      </c>
      <c r="E840" s="48">
        <f>[1]Source!AT729</f>
        <v>70</v>
      </c>
      <c r="F840" s="42"/>
      <c r="G840" s="49"/>
      <c r="H840" s="48"/>
      <c r="I840" s="48"/>
      <c r="J840" s="42">
        <f>SUM(R837:R839)</f>
        <v>25864.75</v>
      </c>
      <c r="K840" s="42"/>
    </row>
    <row r="841" spans="1:22" ht="14.5" x14ac:dyDescent="0.35">
      <c r="A841" s="51"/>
      <c r="B841" s="51"/>
      <c r="C841" s="51" t="s">
        <v>178</v>
      </c>
      <c r="D841" s="50" t="s">
        <v>176</v>
      </c>
      <c r="E841" s="48">
        <f>[1]Source!AU729</f>
        <v>10</v>
      </c>
      <c r="F841" s="42"/>
      <c r="G841" s="49"/>
      <c r="H841" s="48"/>
      <c r="I841" s="48"/>
      <c r="J841" s="42">
        <f>SUM(T837:T840)</f>
        <v>3694.96</v>
      </c>
      <c r="K841" s="42"/>
    </row>
    <row r="842" spans="1:22" ht="14.5" x14ac:dyDescent="0.35">
      <c r="A842" s="51"/>
      <c r="B842" s="51"/>
      <c r="C842" s="51" t="s">
        <v>175</v>
      </c>
      <c r="D842" s="50" t="s">
        <v>174</v>
      </c>
      <c r="E842" s="48">
        <f>[1]Source!AQ729</f>
        <v>0.33</v>
      </c>
      <c r="F842" s="42"/>
      <c r="G842" s="49" t="str">
        <f>[1]Source!DI729</f>
        <v/>
      </c>
      <c r="H842" s="48">
        <f>[1]Source!AV729</f>
        <v>1</v>
      </c>
      <c r="I842" s="48"/>
      <c r="J842" s="42"/>
      <c r="K842" s="42">
        <f>[1]Source!U729</f>
        <v>120.12</v>
      </c>
    </row>
    <row r="843" spans="1:22" ht="14" x14ac:dyDescent="0.3">
      <c r="A843" s="47"/>
      <c r="B843" s="47"/>
      <c r="C843" s="47"/>
      <c r="D843" s="47"/>
      <c r="E843" s="47"/>
      <c r="F843" s="47"/>
      <c r="G843" s="47"/>
      <c r="H843" s="47"/>
      <c r="I843" s="183">
        <f>J838+J839+J840+J841</f>
        <v>66556.67</v>
      </c>
      <c r="J843" s="183"/>
      <c r="K843" s="46">
        <f>IF([1]Source!I729&lt;&gt;0, ROUND(I843/[1]Source!I729, 2), 0)</f>
        <v>182.85</v>
      </c>
      <c r="P843" s="45">
        <f>I843</f>
        <v>66556.67</v>
      </c>
    </row>
    <row r="844" spans="1:22" ht="28" x14ac:dyDescent="0.35">
      <c r="A844" s="51">
        <v>96</v>
      </c>
      <c r="B844" s="51" t="str">
        <f>[1]Source!F730</f>
        <v>1.17-2103-15-1/1</v>
      </c>
      <c r="C844" s="51" t="str">
        <f>[1]Source!G730</f>
        <v>Техническое обслуживание конвекторов, встраиваемых в пол.</v>
      </c>
      <c r="D844" s="50" t="str">
        <f>[1]Source!H730</f>
        <v>10 шт.</v>
      </c>
      <c r="E844" s="48">
        <f>[1]Source!I730</f>
        <v>28.5</v>
      </c>
      <c r="F844" s="42"/>
      <c r="G844" s="49"/>
      <c r="H844" s="48"/>
      <c r="I844" s="48"/>
      <c r="J844" s="42"/>
      <c r="K844" s="42"/>
      <c r="Q844">
        <f>ROUND(([1]Source!BZ730/100)*ROUND(([1]Source!AF730*[1]Source!AV730)*[1]Source!I730, 2), 2)</f>
        <v>8037.66</v>
      </c>
      <c r="R844">
        <f>[1]Source!X730</f>
        <v>8037.66</v>
      </c>
      <c r="S844">
        <f>ROUND(([1]Source!CA730/100)*ROUND(([1]Source!AF730*[1]Source!AV730)*[1]Source!I730, 2), 2)</f>
        <v>1148.24</v>
      </c>
      <c r="T844">
        <f>[1]Source!Y730</f>
        <v>1148.24</v>
      </c>
      <c r="U844">
        <f>ROUND((175/100)*ROUND(([1]Source!AE730*[1]Source!AV730)*[1]Source!I730, 2), 2)</f>
        <v>0.51</v>
      </c>
      <c r="V844">
        <f>ROUND((108/100)*ROUND([1]Source!CS730*[1]Source!I730, 2), 2)</f>
        <v>0.31</v>
      </c>
    </row>
    <row r="845" spans="1:22" x14ac:dyDescent="0.25">
      <c r="C845" s="53" t="str">
        <f>"Объем: "&amp;[1]Source!I730&amp;"=285/"&amp;"10"</f>
        <v>Объем: 28,5=285/10</v>
      </c>
    </row>
    <row r="846" spans="1:22" ht="14.5" x14ac:dyDescent="0.35">
      <c r="A846" s="51"/>
      <c r="B846" s="51"/>
      <c r="C846" s="51" t="s">
        <v>183</v>
      </c>
      <c r="D846" s="50"/>
      <c r="E846" s="48"/>
      <c r="F846" s="42">
        <f>[1]Source!AO730</f>
        <v>402.89</v>
      </c>
      <c r="G846" s="49" t="str">
        <f>[1]Source!DG730</f>
        <v/>
      </c>
      <c r="H846" s="48">
        <f>[1]Source!AV730</f>
        <v>1</v>
      </c>
      <c r="I846" s="48">
        <f>IF([1]Source!BA730&lt;&gt; 0, [1]Source!BA730, 1)</f>
        <v>1</v>
      </c>
      <c r="J846" s="42">
        <f>[1]Source!S730</f>
        <v>11482.37</v>
      </c>
      <c r="K846" s="42"/>
    </row>
    <row r="847" spans="1:22" ht="14.5" x14ac:dyDescent="0.35">
      <c r="A847" s="51"/>
      <c r="B847" s="51"/>
      <c r="C847" s="51" t="s">
        <v>182</v>
      </c>
      <c r="D847" s="50"/>
      <c r="E847" s="48"/>
      <c r="F847" s="42">
        <f>[1]Source!AM730</f>
        <v>1.74</v>
      </c>
      <c r="G847" s="49" t="str">
        <f>[1]Source!DE730</f>
        <v/>
      </c>
      <c r="H847" s="48">
        <f>[1]Source!AV730</f>
        <v>1</v>
      </c>
      <c r="I847" s="48">
        <f>IF([1]Source!BB730&lt;&gt; 0, [1]Source!BB730, 1)</f>
        <v>1</v>
      </c>
      <c r="J847" s="42">
        <f>[1]Source!Q730</f>
        <v>49.59</v>
      </c>
      <c r="K847" s="42"/>
    </row>
    <row r="848" spans="1:22" ht="14.5" x14ac:dyDescent="0.35">
      <c r="A848" s="51"/>
      <c r="B848" s="51"/>
      <c r="C848" s="51" t="s">
        <v>181</v>
      </c>
      <c r="D848" s="50"/>
      <c r="E848" s="48"/>
      <c r="F848" s="42">
        <f>[1]Source!AN730</f>
        <v>0.01</v>
      </c>
      <c r="G848" s="49" t="str">
        <f>[1]Source!DF730</f>
        <v/>
      </c>
      <c r="H848" s="48">
        <f>[1]Source!AV730</f>
        <v>1</v>
      </c>
      <c r="I848" s="48">
        <f>IF([1]Source!BS730&lt;&gt; 0, [1]Source!BS730, 1)</f>
        <v>1</v>
      </c>
      <c r="J848" s="52">
        <f>[1]Source!R730</f>
        <v>0.28999999999999998</v>
      </c>
      <c r="K848" s="42"/>
    </row>
    <row r="849" spans="1:22" ht="14.5" x14ac:dyDescent="0.35">
      <c r="A849" s="51"/>
      <c r="B849" s="51"/>
      <c r="C849" s="51" t="s">
        <v>180</v>
      </c>
      <c r="D849" s="50"/>
      <c r="E849" s="48"/>
      <c r="F849" s="42">
        <f>[1]Source!AL730</f>
        <v>0.76</v>
      </c>
      <c r="G849" s="49" t="str">
        <f>[1]Source!DD730</f>
        <v/>
      </c>
      <c r="H849" s="48">
        <f>[1]Source!AW730</f>
        <v>1</v>
      </c>
      <c r="I849" s="48">
        <f>IF([1]Source!BC730&lt;&gt; 0, [1]Source!BC730, 1)</f>
        <v>1</v>
      </c>
      <c r="J849" s="42">
        <f>[1]Source!P730</f>
        <v>21.66</v>
      </c>
      <c r="K849" s="42"/>
    </row>
    <row r="850" spans="1:22" ht="14.5" x14ac:dyDescent="0.35">
      <c r="A850" s="51"/>
      <c r="B850" s="51"/>
      <c r="C850" s="51" t="s">
        <v>179</v>
      </c>
      <c r="D850" s="50" t="s">
        <v>176</v>
      </c>
      <c r="E850" s="48">
        <f>[1]Source!AT730</f>
        <v>70</v>
      </c>
      <c r="F850" s="42"/>
      <c r="G850" s="49"/>
      <c r="H850" s="48"/>
      <c r="I850" s="48"/>
      <c r="J850" s="42">
        <f>SUM(R844:R849)</f>
        <v>8037.66</v>
      </c>
      <c r="K850" s="42"/>
    </row>
    <row r="851" spans="1:22" ht="14.5" x14ac:dyDescent="0.35">
      <c r="A851" s="51"/>
      <c r="B851" s="51"/>
      <c r="C851" s="51" t="s">
        <v>178</v>
      </c>
      <c r="D851" s="50" t="s">
        <v>176</v>
      </c>
      <c r="E851" s="48">
        <f>[1]Source!AU730</f>
        <v>10</v>
      </c>
      <c r="F851" s="42"/>
      <c r="G851" s="49"/>
      <c r="H851" s="48"/>
      <c r="I851" s="48"/>
      <c r="J851" s="42">
        <f>SUM(T844:T850)</f>
        <v>1148.24</v>
      </c>
      <c r="K851" s="42"/>
    </row>
    <row r="852" spans="1:22" ht="14.5" x14ac:dyDescent="0.35">
      <c r="A852" s="51"/>
      <c r="B852" s="51"/>
      <c r="C852" s="51" t="s">
        <v>177</v>
      </c>
      <c r="D852" s="50" t="s">
        <v>176</v>
      </c>
      <c r="E852" s="48">
        <f>108</f>
        <v>108</v>
      </c>
      <c r="F852" s="42"/>
      <c r="G852" s="49"/>
      <c r="H852" s="48"/>
      <c r="I852" s="48"/>
      <c r="J852" s="42">
        <f>SUM(V844:V851)</f>
        <v>0.31</v>
      </c>
      <c r="K852" s="42"/>
    </row>
    <row r="853" spans="1:22" ht="14.5" x14ac:dyDescent="0.35">
      <c r="A853" s="51"/>
      <c r="B853" s="51"/>
      <c r="C853" s="51" t="s">
        <v>175</v>
      </c>
      <c r="D853" s="50" t="s">
        <v>174</v>
      </c>
      <c r="E853" s="48">
        <f>[1]Source!AQ730</f>
        <v>1.3</v>
      </c>
      <c r="F853" s="42"/>
      <c r="G853" s="49" t="str">
        <f>[1]Source!DI730</f>
        <v/>
      </c>
      <c r="H853" s="48">
        <f>[1]Source!AV730</f>
        <v>1</v>
      </c>
      <c r="I853" s="48"/>
      <c r="J853" s="42"/>
      <c r="K853" s="42">
        <f>[1]Source!U730</f>
        <v>37.050000000000004</v>
      </c>
    </row>
    <row r="854" spans="1:22" ht="14" x14ac:dyDescent="0.3">
      <c r="A854" s="47"/>
      <c r="B854" s="47"/>
      <c r="C854" s="47"/>
      <c r="D854" s="47"/>
      <c r="E854" s="47"/>
      <c r="F854" s="47"/>
      <c r="G854" s="47"/>
      <c r="H854" s="47"/>
      <c r="I854" s="183">
        <f>J846+J847+J849+J850+J851+J852</f>
        <v>20739.830000000002</v>
      </c>
      <c r="J854" s="183"/>
      <c r="K854" s="46">
        <f>IF([1]Source!I730&lt;&gt;0, ROUND(I854/[1]Source!I730, 2), 0)</f>
        <v>727.71</v>
      </c>
      <c r="P854" s="45">
        <f>I854</f>
        <v>20739.830000000002</v>
      </c>
    </row>
    <row r="855" spans="1:22" ht="42" x14ac:dyDescent="0.35">
      <c r="A855" s="51">
        <v>97</v>
      </c>
      <c r="B855" s="51" t="str">
        <f>[1]Source!F731</f>
        <v>1.17-2103-12-5/1</v>
      </c>
      <c r="C855" s="51" t="str">
        <f>[1]Source!G731</f>
        <v>Техническое обслуживание настенных конвекторов типа "Мини" малой глубины с длиной кожуха до 1 м</v>
      </c>
      <c r="D855" s="50" t="str">
        <f>[1]Source!H731</f>
        <v>шт.</v>
      </c>
      <c r="E855" s="48">
        <f>[1]Source!I731</f>
        <v>178</v>
      </c>
      <c r="F855" s="42"/>
      <c r="G855" s="49"/>
      <c r="H855" s="48"/>
      <c r="I855" s="48"/>
      <c r="J855" s="42"/>
      <c r="K855" s="42"/>
      <c r="Q855">
        <f>ROUND(([1]Source!BZ731/100)*ROUND(([1]Source!AF731*[1]Source!AV731)*[1]Source!I731, 2), 2)</f>
        <v>9197.9699999999993</v>
      </c>
      <c r="R855">
        <f>[1]Source!X731</f>
        <v>9197.9699999999993</v>
      </c>
      <c r="S855">
        <f>ROUND(([1]Source!CA731/100)*ROUND(([1]Source!AF731*[1]Source!AV731)*[1]Source!I731, 2), 2)</f>
        <v>1314</v>
      </c>
      <c r="T855">
        <f>[1]Source!Y731</f>
        <v>1314</v>
      </c>
      <c r="U855">
        <f>ROUND((175/100)*ROUND(([1]Source!AE731*[1]Source!AV731)*[1]Source!I731, 2), 2)</f>
        <v>0</v>
      </c>
      <c r="V855">
        <f>ROUND((108/100)*ROUND([1]Source!CS731*[1]Source!I731, 2), 2)</f>
        <v>0</v>
      </c>
    </row>
    <row r="856" spans="1:22" ht="14.5" x14ac:dyDescent="0.35">
      <c r="A856" s="51"/>
      <c r="B856" s="51"/>
      <c r="C856" s="51" t="s">
        <v>183</v>
      </c>
      <c r="D856" s="50"/>
      <c r="E856" s="48"/>
      <c r="F856" s="42">
        <f>[1]Source!AO731</f>
        <v>73.819999999999993</v>
      </c>
      <c r="G856" s="49" t="str">
        <f>[1]Source!DG731</f>
        <v/>
      </c>
      <c r="H856" s="48">
        <f>[1]Source!AV731</f>
        <v>1</v>
      </c>
      <c r="I856" s="48">
        <f>IF([1]Source!BA731&lt;&gt; 0, [1]Source!BA731, 1)</f>
        <v>1</v>
      </c>
      <c r="J856" s="42">
        <f>[1]Source!S731</f>
        <v>13139.96</v>
      </c>
      <c r="K856" s="42"/>
    </row>
    <row r="857" spans="1:22" ht="14.5" x14ac:dyDescent="0.35">
      <c r="A857" s="51"/>
      <c r="B857" s="51"/>
      <c r="C857" s="51" t="s">
        <v>182</v>
      </c>
      <c r="D857" s="50"/>
      <c r="E857" s="48"/>
      <c r="F857" s="42">
        <f>[1]Source!AM731</f>
        <v>0.71</v>
      </c>
      <c r="G857" s="49" t="str">
        <f>[1]Source!DE731</f>
        <v/>
      </c>
      <c r="H857" s="48">
        <f>[1]Source!AV731</f>
        <v>1</v>
      </c>
      <c r="I857" s="48">
        <f>IF([1]Source!BB731&lt;&gt; 0, [1]Source!BB731, 1)</f>
        <v>1</v>
      </c>
      <c r="J857" s="42">
        <f>[1]Source!Q731</f>
        <v>126.38</v>
      </c>
      <c r="K857" s="42"/>
    </row>
    <row r="858" spans="1:22" ht="14.5" x14ac:dyDescent="0.35">
      <c r="A858" s="51"/>
      <c r="B858" s="51"/>
      <c r="C858" s="51" t="s">
        <v>180</v>
      </c>
      <c r="D858" s="50"/>
      <c r="E858" s="48"/>
      <c r="F858" s="42">
        <f>[1]Source!AL731</f>
        <v>0.59</v>
      </c>
      <c r="G858" s="49" t="str">
        <f>[1]Source!DD731</f>
        <v/>
      </c>
      <c r="H858" s="48">
        <f>[1]Source!AW731</f>
        <v>1</v>
      </c>
      <c r="I858" s="48">
        <f>IF([1]Source!BC731&lt;&gt; 0, [1]Source!BC731, 1)</f>
        <v>1</v>
      </c>
      <c r="J858" s="42">
        <f>[1]Source!P731</f>
        <v>105.02</v>
      </c>
      <c r="K858" s="42"/>
    </row>
    <row r="859" spans="1:22" ht="14.5" x14ac:dyDescent="0.35">
      <c r="A859" s="51"/>
      <c r="B859" s="51"/>
      <c r="C859" s="51" t="s">
        <v>179</v>
      </c>
      <c r="D859" s="50" t="s">
        <v>176</v>
      </c>
      <c r="E859" s="48">
        <f>[1]Source!AT731</f>
        <v>70</v>
      </c>
      <c r="F859" s="42"/>
      <c r="G859" s="49"/>
      <c r="H859" s="48"/>
      <c r="I859" s="48"/>
      <c r="J859" s="42">
        <f>SUM(R855:R858)</f>
        <v>9197.9699999999993</v>
      </c>
      <c r="K859" s="42"/>
    </row>
    <row r="860" spans="1:22" ht="14.5" x14ac:dyDescent="0.35">
      <c r="A860" s="51"/>
      <c r="B860" s="51"/>
      <c r="C860" s="51" t="s">
        <v>178</v>
      </c>
      <c r="D860" s="50" t="s">
        <v>176</v>
      </c>
      <c r="E860" s="48">
        <f>[1]Source!AU731</f>
        <v>10</v>
      </c>
      <c r="F860" s="42"/>
      <c r="G860" s="49"/>
      <c r="H860" s="48"/>
      <c r="I860" s="48"/>
      <c r="J860" s="42">
        <f>SUM(T855:T859)</f>
        <v>1314</v>
      </c>
      <c r="K860" s="42"/>
    </row>
    <row r="861" spans="1:22" ht="14.5" x14ac:dyDescent="0.35">
      <c r="A861" s="51"/>
      <c r="B861" s="51"/>
      <c r="C861" s="51" t="s">
        <v>175</v>
      </c>
      <c r="D861" s="50" t="s">
        <v>174</v>
      </c>
      <c r="E861" s="48">
        <f>[1]Source!AQ731</f>
        <v>0.24</v>
      </c>
      <c r="F861" s="42"/>
      <c r="G861" s="49" t="str">
        <f>[1]Source!DI731</f>
        <v/>
      </c>
      <c r="H861" s="48">
        <f>[1]Source!AV731</f>
        <v>1</v>
      </c>
      <c r="I861" s="48"/>
      <c r="J861" s="42"/>
      <c r="K861" s="42">
        <f>[1]Source!U731</f>
        <v>42.72</v>
      </c>
    </row>
    <row r="862" spans="1:22" ht="14" x14ac:dyDescent="0.3">
      <c r="A862" s="47"/>
      <c r="B862" s="47"/>
      <c r="C862" s="47"/>
      <c r="D862" s="47"/>
      <c r="E862" s="47"/>
      <c r="F862" s="47"/>
      <c r="G862" s="47"/>
      <c r="H862" s="47"/>
      <c r="I862" s="183">
        <f>J856+J857+J858+J859+J860</f>
        <v>23883.329999999998</v>
      </c>
      <c r="J862" s="183"/>
      <c r="K862" s="46">
        <f>IF([1]Source!I731&lt;&gt;0, ROUND(I862/[1]Source!I731, 2), 0)</f>
        <v>134.18</v>
      </c>
      <c r="P862" s="45">
        <f>I862</f>
        <v>23883.329999999998</v>
      </c>
    </row>
    <row r="864" spans="1:22" ht="14" x14ac:dyDescent="0.3">
      <c r="A864" s="189" t="str">
        <f>CONCATENATE("Итого по разделу: ",IF([1]Source!G733&lt;&gt;"Новый раздел", [1]Source!G733, ""))</f>
        <v>Итого по разделу: Система отопления</v>
      </c>
      <c r="B864" s="189"/>
      <c r="C864" s="189"/>
      <c r="D864" s="189"/>
      <c r="E864" s="189"/>
      <c r="F864" s="189"/>
      <c r="G864" s="189"/>
      <c r="H864" s="189"/>
      <c r="I864" s="184">
        <f>SUM(P818:P863)</f>
        <v>470961.54000000004</v>
      </c>
      <c r="J864" s="185"/>
      <c r="K864" s="38"/>
    </row>
    <row r="867" spans="1:22" ht="16.5" x14ac:dyDescent="0.35">
      <c r="A867" s="190" t="str">
        <f>CONCATENATE("Раздел: ",IF([1]Source!G763&lt;&gt;"Новый раздел", [1]Source!G763, ""))</f>
        <v>Раздел: Система водоснабжения</v>
      </c>
      <c r="B867" s="190"/>
      <c r="C867" s="190"/>
      <c r="D867" s="190"/>
      <c r="E867" s="190"/>
      <c r="F867" s="190"/>
      <c r="G867" s="190"/>
      <c r="H867" s="190"/>
      <c r="I867" s="190"/>
      <c r="J867" s="190"/>
      <c r="K867" s="190"/>
    </row>
    <row r="868" spans="1:22" ht="42" x14ac:dyDescent="0.35">
      <c r="A868" s="51">
        <v>98</v>
      </c>
      <c r="B868" s="51" t="str">
        <f>[1]Source!F767</f>
        <v>1.15-2103-2-2/1</v>
      </c>
      <c r="C868" s="51" t="str">
        <f>[1]Source!G767</f>
        <v>Гидропневматическая промывка трубопроводов с дезинфекцией диаметром до 100 мм</v>
      </c>
      <c r="D868" s="50" t="str">
        <f>[1]Source!H767</f>
        <v>100 м</v>
      </c>
      <c r="E868" s="48">
        <f>[1]Source!I767</f>
        <v>136.47</v>
      </c>
      <c r="F868" s="42"/>
      <c r="G868" s="49"/>
      <c r="H868" s="48"/>
      <c r="I868" s="48"/>
      <c r="J868" s="42"/>
      <c r="K868" s="42"/>
      <c r="Q868">
        <f>ROUND(([1]Source!BZ767/100)*ROUND(([1]Source!AF767*[1]Source!AV767)*[1]Source!I767, 2), 2)</f>
        <v>163709</v>
      </c>
      <c r="R868">
        <f>[1]Source!X767</f>
        <v>163709</v>
      </c>
      <c r="S868">
        <f>ROUND(([1]Source!CA767/100)*ROUND(([1]Source!AF767*[1]Source!AV767)*[1]Source!I767, 2), 2)</f>
        <v>23387</v>
      </c>
      <c r="T868">
        <f>[1]Source!Y767</f>
        <v>23387</v>
      </c>
      <c r="U868">
        <f>ROUND((175/100)*ROUND(([1]Source!AE767*[1]Source!AV767)*[1]Source!I767, 2), 2)</f>
        <v>11.94</v>
      </c>
      <c r="V868">
        <f>ROUND((108/100)*ROUND([1]Source!CS767*[1]Source!I767, 2), 2)</f>
        <v>7.37</v>
      </c>
    </row>
    <row r="869" spans="1:22" x14ac:dyDescent="0.25">
      <c r="C869" s="53" t="str">
        <f>"Объем: "&amp;[1]Source!I767&amp;"=13647/"&amp;"100"</f>
        <v>Объем: 136,47=13647/100</v>
      </c>
    </row>
    <row r="870" spans="1:22" ht="14.5" x14ac:dyDescent="0.35">
      <c r="A870" s="51"/>
      <c r="B870" s="51"/>
      <c r="C870" s="51" t="s">
        <v>183</v>
      </c>
      <c r="D870" s="50"/>
      <c r="E870" s="48"/>
      <c r="F870" s="42">
        <f>[1]Source!AO767</f>
        <v>1713.71</v>
      </c>
      <c r="G870" s="49" t="str">
        <f>[1]Source!DG767</f>
        <v/>
      </c>
      <c r="H870" s="48">
        <f>[1]Source!AV767</f>
        <v>1</v>
      </c>
      <c r="I870" s="48">
        <f>IF([1]Source!BA767&lt;&gt; 0, [1]Source!BA767, 1)</f>
        <v>1</v>
      </c>
      <c r="J870" s="42">
        <f>[1]Source!S767</f>
        <v>233870</v>
      </c>
      <c r="K870" s="42"/>
    </row>
    <row r="871" spans="1:22" ht="14.5" x14ac:dyDescent="0.35">
      <c r="A871" s="51"/>
      <c r="B871" s="51"/>
      <c r="C871" s="51" t="s">
        <v>182</v>
      </c>
      <c r="D871" s="50"/>
      <c r="E871" s="48"/>
      <c r="F871" s="42">
        <f>[1]Source!AM767</f>
        <v>14.67</v>
      </c>
      <c r="G871" s="49" t="str">
        <f>[1]Source!DE767</f>
        <v/>
      </c>
      <c r="H871" s="48">
        <f>[1]Source!AV767</f>
        <v>1</v>
      </c>
      <c r="I871" s="48">
        <f>IF([1]Source!BB767&lt;&gt; 0, [1]Source!BB767, 1)</f>
        <v>1</v>
      </c>
      <c r="J871" s="42">
        <f>[1]Source!Q767</f>
        <v>2002.01</v>
      </c>
      <c r="K871" s="42"/>
    </row>
    <row r="872" spans="1:22" ht="14.5" x14ac:dyDescent="0.35">
      <c r="A872" s="51"/>
      <c r="B872" s="51"/>
      <c r="C872" s="51" t="s">
        <v>181</v>
      </c>
      <c r="D872" s="50"/>
      <c r="E872" s="48"/>
      <c r="F872" s="42">
        <f>[1]Source!AN767</f>
        <v>0.05</v>
      </c>
      <c r="G872" s="49" t="str">
        <f>[1]Source!DF767</f>
        <v/>
      </c>
      <c r="H872" s="48">
        <f>[1]Source!AV767</f>
        <v>1</v>
      </c>
      <c r="I872" s="48">
        <f>IF([1]Source!BS767&lt;&gt; 0, [1]Source!BS767, 1)</f>
        <v>1</v>
      </c>
      <c r="J872" s="52">
        <f>[1]Source!R767</f>
        <v>6.82</v>
      </c>
      <c r="K872" s="42"/>
    </row>
    <row r="873" spans="1:22" ht="14.5" x14ac:dyDescent="0.35">
      <c r="A873" s="51"/>
      <c r="B873" s="51"/>
      <c r="C873" s="51" t="s">
        <v>180</v>
      </c>
      <c r="D873" s="50"/>
      <c r="E873" s="48"/>
      <c r="F873" s="42">
        <f>[1]Source!AL767</f>
        <v>246.06</v>
      </c>
      <c r="G873" s="49" t="str">
        <f>[1]Source!DD767</f>
        <v/>
      </c>
      <c r="H873" s="48">
        <f>[1]Source!AW767</f>
        <v>1</v>
      </c>
      <c r="I873" s="48">
        <f>IF([1]Source!BC767&lt;&gt; 0, [1]Source!BC767, 1)</f>
        <v>1</v>
      </c>
      <c r="J873" s="42">
        <f>[1]Source!P767</f>
        <v>33579.81</v>
      </c>
      <c r="K873" s="42"/>
    </row>
    <row r="874" spans="1:22" ht="14.5" x14ac:dyDescent="0.35">
      <c r="A874" s="51"/>
      <c r="B874" s="51"/>
      <c r="C874" s="51" t="s">
        <v>179</v>
      </c>
      <c r="D874" s="50" t="s">
        <v>176</v>
      </c>
      <c r="E874" s="48">
        <f>[1]Source!AT767</f>
        <v>70</v>
      </c>
      <c r="F874" s="42"/>
      <c r="G874" s="49"/>
      <c r="H874" s="48"/>
      <c r="I874" s="48"/>
      <c r="J874" s="42">
        <f>SUM(R868:R873)</f>
        <v>163709</v>
      </c>
      <c r="K874" s="42"/>
    </row>
    <row r="875" spans="1:22" ht="14.5" x14ac:dyDescent="0.35">
      <c r="A875" s="51"/>
      <c r="B875" s="51"/>
      <c r="C875" s="51" t="s">
        <v>178</v>
      </c>
      <c r="D875" s="50" t="s">
        <v>176</v>
      </c>
      <c r="E875" s="48">
        <f>[1]Source!AU767</f>
        <v>10</v>
      </c>
      <c r="F875" s="42"/>
      <c r="G875" s="49"/>
      <c r="H875" s="48"/>
      <c r="I875" s="48"/>
      <c r="J875" s="42">
        <f>SUM(T868:T874)</f>
        <v>23387</v>
      </c>
      <c r="K875" s="42"/>
    </row>
    <row r="876" spans="1:22" ht="14.5" x14ac:dyDescent="0.35">
      <c r="A876" s="51"/>
      <c r="B876" s="51"/>
      <c r="C876" s="51" t="s">
        <v>177</v>
      </c>
      <c r="D876" s="50" t="s">
        <v>176</v>
      </c>
      <c r="E876" s="48">
        <f>108</f>
        <v>108</v>
      </c>
      <c r="F876" s="42"/>
      <c r="G876" s="49"/>
      <c r="H876" s="48"/>
      <c r="I876" s="48"/>
      <c r="J876" s="42">
        <f>SUM(V868:V875)</f>
        <v>7.37</v>
      </c>
      <c r="K876" s="42"/>
    </row>
    <row r="877" spans="1:22" ht="14.5" x14ac:dyDescent="0.35">
      <c r="A877" s="51"/>
      <c r="B877" s="51"/>
      <c r="C877" s="51" t="s">
        <v>175</v>
      </c>
      <c r="D877" s="50" t="s">
        <v>174</v>
      </c>
      <c r="E877" s="48">
        <f>[1]Source!AQ767</f>
        <v>4.72</v>
      </c>
      <c r="F877" s="42"/>
      <c r="G877" s="49" t="str">
        <f>[1]Source!DI767</f>
        <v/>
      </c>
      <c r="H877" s="48">
        <f>[1]Source!AV767</f>
        <v>1</v>
      </c>
      <c r="I877" s="48"/>
      <c r="J877" s="42"/>
      <c r="K877" s="42">
        <f>[1]Source!U767</f>
        <v>644.13839999999993</v>
      </c>
    </row>
    <row r="878" spans="1:22" ht="14" x14ac:dyDescent="0.3">
      <c r="A878" s="47"/>
      <c r="B878" s="47"/>
      <c r="C878" s="47"/>
      <c r="D878" s="47"/>
      <c r="E878" s="47"/>
      <c r="F878" s="47"/>
      <c r="G878" s="47"/>
      <c r="H878" s="47"/>
      <c r="I878" s="183">
        <f>J870+J871+J873+J874+J875+J876</f>
        <v>456555.19</v>
      </c>
      <c r="J878" s="183"/>
      <c r="K878" s="46">
        <f>IF([1]Source!I767&lt;&gt;0, ROUND(I878/[1]Source!I767, 2), 0)</f>
        <v>3345.46</v>
      </c>
      <c r="P878" s="45">
        <f>I878</f>
        <v>456555.19</v>
      </c>
    </row>
    <row r="879" spans="1:22" ht="42" x14ac:dyDescent="0.35">
      <c r="A879" s="51">
        <v>99</v>
      </c>
      <c r="B879" s="51" t="str">
        <f>[1]Source!F768</f>
        <v>1.15-3105-2-1/1</v>
      </c>
      <c r="C879" s="51" t="str">
        <f>[1]Source!G768</f>
        <v>Гидравлическое испытание трубопроводов холодного и горячего водоснабжения диаметром до 50 мм</v>
      </c>
      <c r="D879" s="50" t="str">
        <f>[1]Source!H768</f>
        <v>100 м</v>
      </c>
      <c r="E879" s="48">
        <f>[1]Source!I768</f>
        <v>24.35</v>
      </c>
      <c r="F879" s="42"/>
      <c r="G879" s="49"/>
      <c r="H879" s="48"/>
      <c r="I879" s="48"/>
      <c r="J879" s="42"/>
      <c r="K879" s="42"/>
      <c r="Q879">
        <f>ROUND(([1]Source!BZ768/100)*ROUND(([1]Source!AF768*[1]Source!AV768)*[1]Source!I768, 2), 2)</f>
        <v>72797.490000000005</v>
      </c>
      <c r="R879">
        <f>[1]Source!X768</f>
        <v>72797.490000000005</v>
      </c>
      <c r="S879">
        <f>ROUND(([1]Source!CA768/100)*ROUND(([1]Source!AF768*[1]Source!AV768)*[1]Source!I768, 2), 2)</f>
        <v>10399.64</v>
      </c>
      <c r="T879">
        <f>[1]Source!Y768</f>
        <v>10399.64</v>
      </c>
      <c r="U879">
        <f>ROUND((175/100)*ROUND(([1]Source!AE768*[1]Source!AV768)*[1]Source!I768, 2), 2)</f>
        <v>0</v>
      </c>
      <c r="V879">
        <f>ROUND((108/100)*ROUND([1]Source!CS768*[1]Source!I768, 2), 2)</f>
        <v>0</v>
      </c>
    </row>
    <row r="880" spans="1:22" x14ac:dyDescent="0.25">
      <c r="C880" s="53" t="str">
        <f>"Объем: "&amp;[1]Source!I768&amp;"=2435/"&amp;"100"</f>
        <v>Объем: 24,35=2435/100</v>
      </c>
    </row>
    <row r="881" spans="1:22" ht="14.5" x14ac:dyDescent="0.35">
      <c r="A881" s="51"/>
      <c r="B881" s="51"/>
      <c r="C881" s="51" t="s">
        <v>183</v>
      </c>
      <c r="D881" s="50"/>
      <c r="E881" s="48"/>
      <c r="F881" s="42">
        <f>[1]Source!AO768</f>
        <v>4270.8999999999996</v>
      </c>
      <c r="G881" s="49" t="str">
        <f>[1]Source!DG768</f>
        <v/>
      </c>
      <c r="H881" s="48">
        <f>[1]Source!AV768</f>
        <v>1</v>
      </c>
      <c r="I881" s="48">
        <f>IF([1]Source!BA768&lt;&gt; 0, [1]Source!BA768, 1)</f>
        <v>1</v>
      </c>
      <c r="J881" s="42">
        <f>[1]Source!S768</f>
        <v>103996.42</v>
      </c>
      <c r="K881" s="42"/>
    </row>
    <row r="882" spans="1:22" ht="14.5" x14ac:dyDescent="0.35">
      <c r="A882" s="51"/>
      <c r="B882" s="51"/>
      <c r="C882" s="51" t="s">
        <v>180</v>
      </c>
      <c r="D882" s="50"/>
      <c r="E882" s="48"/>
      <c r="F882" s="42">
        <f>[1]Source!AL768</f>
        <v>42.44</v>
      </c>
      <c r="G882" s="49" t="str">
        <f>[1]Source!DD768</f>
        <v/>
      </c>
      <c r="H882" s="48">
        <f>[1]Source!AW768</f>
        <v>1</v>
      </c>
      <c r="I882" s="48">
        <f>IF([1]Source!BC768&lt;&gt; 0, [1]Source!BC768, 1)</f>
        <v>1</v>
      </c>
      <c r="J882" s="42">
        <f>[1]Source!P768</f>
        <v>1033.4100000000001</v>
      </c>
      <c r="K882" s="42"/>
    </row>
    <row r="883" spans="1:22" ht="14.5" x14ac:dyDescent="0.35">
      <c r="A883" s="51"/>
      <c r="B883" s="51"/>
      <c r="C883" s="51" t="s">
        <v>179</v>
      </c>
      <c r="D883" s="50" t="s">
        <v>176</v>
      </c>
      <c r="E883" s="48">
        <f>[1]Source!AT768</f>
        <v>70</v>
      </c>
      <c r="F883" s="42"/>
      <c r="G883" s="49"/>
      <c r="H883" s="48"/>
      <c r="I883" s="48"/>
      <c r="J883" s="42">
        <f>SUM(R879:R882)</f>
        <v>72797.490000000005</v>
      </c>
      <c r="K883" s="42"/>
    </row>
    <row r="884" spans="1:22" ht="14.5" x14ac:dyDescent="0.35">
      <c r="A884" s="51"/>
      <c r="B884" s="51"/>
      <c r="C884" s="51" t="s">
        <v>178</v>
      </c>
      <c r="D884" s="50" t="s">
        <v>176</v>
      </c>
      <c r="E884" s="48">
        <f>[1]Source!AU768</f>
        <v>10</v>
      </c>
      <c r="F884" s="42"/>
      <c r="G884" s="49"/>
      <c r="H884" s="48"/>
      <c r="I884" s="48"/>
      <c r="J884" s="42">
        <f>SUM(T879:T883)</f>
        <v>10399.64</v>
      </c>
      <c r="K884" s="42"/>
    </row>
    <row r="885" spans="1:22" ht="14.5" x14ac:dyDescent="0.35">
      <c r="A885" s="51"/>
      <c r="B885" s="51"/>
      <c r="C885" s="51" t="s">
        <v>175</v>
      </c>
      <c r="D885" s="50" t="s">
        <v>174</v>
      </c>
      <c r="E885" s="48">
        <f>[1]Source!AQ768</f>
        <v>10.64</v>
      </c>
      <c r="F885" s="42"/>
      <c r="G885" s="49" t="str">
        <f>[1]Source!DI768</f>
        <v/>
      </c>
      <c r="H885" s="48">
        <f>[1]Source!AV768</f>
        <v>1</v>
      </c>
      <c r="I885" s="48"/>
      <c r="J885" s="42"/>
      <c r="K885" s="42">
        <f>[1]Source!U768</f>
        <v>259.084</v>
      </c>
    </row>
    <row r="886" spans="1:22" ht="14" x14ac:dyDescent="0.3">
      <c r="A886" s="47"/>
      <c r="B886" s="47"/>
      <c r="C886" s="47"/>
      <c r="D886" s="47"/>
      <c r="E886" s="47"/>
      <c r="F886" s="47"/>
      <c r="G886" s="47"/>
      <c r="H886" s="47"/>
      <c r="I886" s="183">
        <f>J881+J882+J883+J884</f>
        <v>188226.96000000002</v>
      </c>
      <c r="J886" s="183"/>
      <c r="K886" s="46">
        <f>IF([1]Source!I768&lt;&gt;0, ROUND(I886/[1]Source!I768, 2), 0)</f>
        <v>7730.06</v>
      </c>
      <c r="P886" s="45">
        <f>I886</f>
        <v>188226.96000000002</v>
      </c>
    </row>
    <row r="887" spans="1:22" ht="56" x14ac:dyDescent="0.35">
      <c r="A887" s="51">
        <v>100</v>
      </c>
      <c r="B887" s="51" t="str">
        <f>[1]Source!F769</f>
        <v>1.23-2103-39-3/1</v>
      </c>
      <c r="C887" s="51" t="str">
        <f>[1]Source!G769</f>
        <v>Техническое обслуживание счетчиков холодной и горячей воды условным диаметром 50-80 мм.(на  водяных  вводах в здания)</v>
      </c>
      <c r="D887" s="50" t="str">
        <f>[1]Source!H769</f>
        <v>шт.</v>
      </c>
      <c r="E887" s="48">
        <f>[1]Source!I769</f>
        <v>8</v>
      </c>
      <c r="F887" s="42"/>
      <c r="G887" s="49"/>
      <c r="H887" s="48"/>
      <c r="I887" s="48"/>
      <c r="J887" s="42"/>
      <c r="K887" s="42"/>
      <c r="Q887">
        <f>ROUND(([1]Source!BZ769/100)*ROUND(([1]Source!AF769*[1]Source!AV769)*[1]Source!I769, 2), 2)</f>
        <v>62630.400000000001</v>
      </c>
      <c r="R887">
        <f>[1]Source!X769</f>
        <v>62630.400000000001</v>
      </c>
      <c r="S887">
        <f>ROUND(([1]Source!CA769/100)*ROUND(([1]Source!AF769*[1]Source!AV769)*[1]Source!I769, 2), 2)</f>
        <v>8947.2000000000007</v>
      </c>
      <c r="T887">
        <f>[1]Source!Y769</f>
        <v>8947.2000000000007</v>
      </c>
      <c r="U887">
        <f>ROUND((175/100)*ROUND(([1]Source!AE769*[1]Source!AV769)*[1]Source!I769, 2), 2)</f>
        <v>0</v>
      </c>
      <c r="V887">
        <f>ROUND((108/100)*ROUND([1]Source!CS769*[1]Source!I769, 2), 2)</f>
        <v>0</v>
      </c>
    </row>
    <row r="888" spans="1:22" ht="14.5" x14ac:dyDescent="0.35">
      <c r="A888" s="51"/>
      <c r="B888" s="51"/>
      <c r="C888" s="51" t="s">
        <v>183</v>
      </c>
      <c r="D888" s="50"/>
      <c r="E888" s="48"/>
      <c r="F888" s="42">
        <f>[1]Source!AO769</f>
        <v>932</v>
      </c>
      <c r="G888" s="49" t="str">
        <f>[1]Source!DG769</f>
        <v>)*12</v>
      </c>
      <c r="H888" s="48">
        <f>[1]Source!AV769</f>
        <v>1</v>
      </c>
      <c r="I888" s="48">
        <f>IF([1]Source!BA769&lt;&gt; 0, [1]Source!BA769, 1)</f>
        <v>1</v>
      </c>
      <c r="J888" s="42">
        <f>[1]Source!S769</f>
        <v>89472</v>
      </c>
      <c r="K888" s="42"/>
    </row>
    <row r="889" spans="1:22" ht="14.5" x14ac:dyDescent="0.35">
      <c r="A889" s="51"/>
      <c r="B889" s="51"/>
      <c r="C889" s="51" t="s">
        <v>180</v>
      </c>
      <c r="D889" s="50"/>
      <c r="E889" s="48"/>
      <c r="F889" s="42">
        <f>[1]Source!AL769</f>
        <v>0.21</v>
      </c>
      <c r="G889" s="49" t="str">
        <f>[1]Source!DD769</f>
        <v>)*12</v>
      </c>
      <c r="H889" s="48">
        <f>[1]Source!AW769</f>
        <v>1</v>
      </c>
      <c r="I889" s="48">
        <f>IF([1]Source!BC769&lt;&gt; 0, [1]Source!BC769, 1)</f>
        <v>1</v>
      </c>
      <c r="J889" s="42">
        <f>[1]Source!P769</f>
        <v>20.16</v>
      </c>
      <c r="K889" s="42"/>
    </row>
    <row r="890" spans="1:22" ht="14.5" x14ac:dyDescent="0.35">
      <c r="A890" s="51"/>
      <c r="B890" s="51"/>
      <c r="C890" s="51" t="s">
        <v>179</v>
      </c>
      <c r="D890" s="50" t="s">
        <v>176</v>
      </c>
      <c r="E890" s="48">
        <f>[1]Source!AT769</f>
        <v>70</v>
      </c>
      <c r="F890" s="42"/>
      <c r="G890" s="49"/>
      <c r="H890" s="48"/>
      <c r="I890" s="48"/>
      <c r="J890" s="42">
        <f>SUM(R887:R889)</f>
        <v>62630.400000000001</v>
      </c>
      <c r="K890" s="42"/>
    </row>
    <row r="891" spans="1:22" ht="14.5" x14ac:dyDescent="0.35">
      <c r="A891" s="51"/>
      <c r="B891" s="51"/>
      <c r="C891" s="51" t="s">
        <v>178</v>
      </c>
      <c r="D891" s="50" t="s">
        <v>176</v>
      </c>
      <c r="E891" s="48">
        <f>[1]Source!AU769</f>
        <v>10</v>
      </c>
      <c r="F891" s="42"/>
      <c r="G891" s="49"/>
      <c r="H891" s="48"/>
      <c r="I891" s="48"/>
      <c r="J891" s="42">
        <f>SUM(T887:T890)</f>
        <v>8947.2000000000007</v>
      </c>
      <c r="K891" s="42"/>
    </row>
    <row r="892" spans="1:22" ht="14.5" x14ac:dyDescent="0.35">
      <c r="A892" s="51"/>
      <c r="B892" s="51"/>
      <c r="C892" s="51" t="s">
        <v>175</v>
      </c>
      <c r="D892" s="50" t="s">
        <v>174</v>
      </c>
      <c r="E892" s="48">
        <f>[1]Source!AQ769</f>
        <v>3.03</v>
      </c>
      <c r="F892" s="42"/>
      <c r="G892" s="49" t="str">
        <f>[1]Source!DI769</f>
        <v>)*12</v>
      </c>
      <c r="H892" s="48">
        <f>[1]Source!AV769</f>
        <v>1</v>
      </c>
      <c r="I892" s="48"/>
      <c r="J892" s="42"/>
      <c r="K892" s="42">
        <f>[1]Source!U769</f>
        <v>290.88</v>
      </c>
    </row>
    <row r="893" spans="1:22" ht="14" x14ac:dyDescent="0.3">
      <c r="A893" s="47"/>
      <c r="B893" s="47"/>
      <c r="C893" s="47"/>
      <c r="D893" s="47"/>
      <c r="E893" s="47"/>
      <c r="F893" s="47"/>
      <c r="G893" s="47"/>
      <c r="H893" s="47"/>
      <c r="I893" s="183">
        <f>J888+J889+J890+J891</f>
        <v>161069.76000000001</v>
      </c>
      <c r="J893" s="183"/>
      <c r="K893" s="46">
        <f>IF([1]Source!I769&lt;&gt;0, ROUND(I893/[1]Source!I769, 2), 0)</f>
        <v>20133.72</v>
      </c>
      <c r="P893" s="45">
        <f>I893</f>
        <v>161069.76000000001</v>
      </c>
    </row>
    <row r="894" spans="1:22" ht="42" x14ac:dyDescent="0.35">
      <c r="A894" s="51">
        <v>101</v>
      </c>
      <c r="B894" s="51" t="str">
        <f>[1]Source!F770</f>
        <v>1.24-2103-11-4/1</v>
      </c>
      <c r="C894" s="51" t="str">
        <f>[1]Source!G770</f>
        <v>Техническое обслуживание центробежных насосов мощностью от 15 до 75 кВт</v>
      </c>
      <c r="D894" s="50" t="str">
        <f>[1]Source!H770</f>
        <v>шт.</v>
      </c>
      <c r="E894" s="48">
        <f>[1]Source!I770</f>
        <v>10</v>
      </c>
      <c r="F894" s="42"/>
      <c r="G894" s="49"/>
      <c r="H894" s="48"/>
      <c r="I894" s="48"/>
      <c r="J894" s="42"/>
      <c r="K894" s="42"/>
      <c r="Q894">
        <f>ROUND(([1]Source!BZ770/100)*ROUND(([1]Source!AF770*[1]Source!AV770)*[1]Source!I770, 2), 2)</f>
        <v>34450.080000000002</v>
      </c>
      <c r="R894">
        <f>[1]Source!X770</f>
        <v>34450.080000000002</v>
      </c>
      <c r="S894">
        <f>ROUND(([1]Source!CA770/100)*ROUND(([1]Source!AF770*[1]Source!AV770)*[1]Source!I770, 2), 2)</f>
        <v>4921.4399999999996</v>
      </c>
      <c r="T894">
        <f>[1]Source!Y770</f>
        <v>4921.4399999999996</v>
      </c>
      <c r="U894">
        <f>ROUND((175/100)*ROUND(([1]Source!AE770*[1]Source!AV770)*[1]Source!I770, 2), 2)</f>
        <v>0</v>
      </c>
      <c r="V894">
        <f>ROUND((108/100)*ROUND([1]Source!CS770*[1]Source!I770, 2), 2)</f>
        <v>0</v>
      </c>
    </row>
    <row r="895" spans="1:22" ht="14.5" x14ac:dyDescent="0.35">
      <c r="A895" s="51"/>
      <c r="B895" s="51"/>
      <c r="C895" s="51" t="s">
        <v>183</v>
      </c>
      <c r="D895" s="50"/>
      <c r="E895" s="48"/>
      <c r="F895" s="42">
        <f>[1]Source!AO770</f>
        <v>4921.4399999999996</v>
      </c>
      <c r="G895" s="49" t="str">
        <f>[1]Source!DG770</f>
        <v/>
      </c>
      <c r="H895" s="48">
        <f>[1]Source!AV770</f>
        <v>1</v>
      </c>
      <c r="I895" s="48">
        <f>IF([1]Source!BA770&lt;&gt; 0, [1]Source!BA770, 1)</f>
        <v>1</v>
      </c>
      <c r="J895" s="42">
        <f>[1]Source!S770</f>
        <v>49214.400000000001</v>
      </c>
      <c r="K895" s="42"/>
    </row>
    <row r="896" spans="1:22" ht="14.5" x14ac:dyDescent="0.35">
      <c r="A896" s="51"/>
      <c r="B896" s="51"/>
      <c r="C896" s="51" t="s">
        <v>180</v>
      </c>
      <c r="D896" s="50"/>
      <c r="E896" s="48"/>
      <c r="F896" s="42">
        <f>[1]Source!AL770</f>
        <v>5863.69</v>
      </c>
      <c r="G896" s="49" t="str">
        <f>[1]Source!DD770</f>
        <v/>
      </c>
      <c r="H896" s="48">
        <f>[1]Source!AW770</f>
        <v>1</v>
      </c>
      <c r="I896" s="48">
        <f>IF([1]Source!BC770&lt;&gt; 0, [1]Source!BC770, 1)</f>
        <v>1</v>
      </c>
      <c r="J896" s="42">
        <f>[1]Source!P770</f>
        <v>58636.9</v>
      </c>
      <c r="K896" s="42"/>
    </row>
    <row r="897" spans="1:22" ht="14.5" x14ac:dyDescent="0.35">
      <c r="A897" s="51"/>
      <c r="B897" s="51"/>
      <c r="C897" s="51" t="s">
        <v>179</v>
      </c>
      <c r="D897" s="50" t="s">
        <v>176</v>
      </c>
      <c r="E897" s="48">
        <f>[1]Source!AT770</f>
        <v>70</v>
      </c>
      <c r="F897" s="42"/>
      <c r="G897" s="49"/>
      <c r="H897" s="48"/>
      <c r="I897" s="48"/>
      <c r="J897" s="42">
        <f>SUM(R894:R896)</f>
        <v>34450.080000000002</v>
      </c>
      <c r="K897" s="42"/>
    </row>
    <row r="898" spans="1:22" ht="14.5" x14ac:dyDescent="0.35">
      <c r="A898" s="51"/>
      <c r="B898" s="51"/>
      <c r="C898" s="51" t="s">
        <v>178</v>
      </c>
      <c r="D898" s="50" t="s">
        <v>176</v>
      </c>
      <c r="E898" s="48">
        <f>[1]Source!AU770</f>
        <v>10</v>
      </c>
      <c r="F898" s="42"/>
      <c r="G898" s="49"/>
      <c r="H898" s="48"/>
      <c r="I898" s="48"/>
      <c r="J898" s="42">
        <f>SUM(T894:T897)</f>
        <v>4921.4399999999996</v>
      </c>
      <c r="K898" s="42"/>
    </row>
    <row r="899" spans="1:22" ht="14.5" x14ac:dyDescent="0.35">
      <c r="A899" s="51"/>
      <c r="B899" s="51"/>
      <c r="C899" s="51" t="s">
        <v>175</v>
      </c>
      <c r="D899" s="50" t="s">
        <v>174</v>
      </c>
      <c r="E899" s="48">
        <f>[1]Source!AQ770</f>
        <v>16</v>
      </c>
      <c r="F899" s="42"/>
      <c r="G899" s="49" t="str">
        <f>[1]Source!DI770</f>
        <v/>
      </c>
      <c r="H899" s="48">
        <f>[1]Source!AV770</f>
        <v>1</v>
      </c>
      <c r="I899" s="48"/>
      <c r="J899" s="42"/>
      <c r="K899" s="42">
        <f>[1]Source!U770</f>
        <v>160</v>
      </c>
    </row>
    <row r="900" spans="1:22" ht="14" x14ac:dyDescent="0.3">
      <c r="A900" s="47"/>
      <c r="B900" s="47"/>
      <c r="C900" s="47"/>
      <c r="D900" s="47"/>
      <c r="E900" s="47"/>
      <c r="F900" s="47"/>
      <c r="G900" s="47"/>
      <c r="H900" s="47"/>
      <c r="I900" s="183">
        <f>J895+J896+J897+J898</f>
        <v>147222.82</v>
      </c>
      <c r="J900" s="183"/>
      <c r="K900" s="46">
        <f>IF([1]Source!I770&lt;&gt;0, ROUND(I900/[1]Source!I770, 2), 0)</f>
        <v>14722.28</v>
      </c>
      <c r="P900" s="45">
        <f>I900</f>
        <v>147222.82</v>
      </c>
    </row>
    <row r="901" spans="1:22" ht="28" x14ac:dyDescent="0.35">
      <c r="A901" s="51">
        <v>102</v>
      </c>
      <c r="B901" s="51" t="str">
        <f>[1]Source!F771</f>
        <v>1.15-2303-4-2/1</v>
      </c>
      <c r="C901" s="51" t="str">
        <f>[1]Source!G771</f>
        <v>Прочистка сетчатых фильтров грубой очистки воды диаметром до 50 мм</v>
      </c>
      <c r="D901" s="50" t="str">
        <f>[1]Source!H771</f>
        <v>10 шт.</v>
      </c>
      <c r="E901" s="48">
        <f>[1]Source!I771</f>
        <v>12</v>
      </c>
      <c r="F901" s="42"/>
      <c r="G901" s="49"/>
      <c r="H901" s="48"/>
      <c r="I901" s="48"/>
      <c r="J901" s="42"/>
      <c r="K901" s="42"/>
      <c r="Q901">
        <f>ROUND(([1]Source!BZ771/100)*ROUND(([1]Source!AF771*[1]Source!AV771)*[1]Source!I771, 2), 2)</f>
        <v>79350.77</v>
      </c>
      <c r="R901">
        <f>[1]Source!X771</f>
        <v>79350.77</v>
      </c>
      <c r="S901">
        <f>ROUND(([1]Source!CA771/100)*ROUND(([1]Source!AF771*[1]Source!AV771)*[1]Source!I771, 2), 2)</f>
        <v>11335.82</v>
      </c>
      <c r="T901">
        <f>[1]Source!Y771</f>
        <v>11335.82</v>
      </c>
      <c r="U901">
        <f>ROUND((175/100)*ROUND(([1]Source!AE771*[1]Source!AV771)*[1]Source!I771, 2), 2)</f>
        <v>0</v>
      </c>
      <c r="V901">
        <f>ROUND((108/100)*ROUND([1]Source!CS771*[1]Source!I771, 2), 2)</f>
        <v>0</v>
      </c>
    </row>
    <row r="902" spans="1:22" x14ac:dyDescent="0.25">
      <c r="C902" s="53" t="str">
        <f>"Объем: "&amp;[1]Source!I771&amp;"=120/"&amp;"10"</f>
        <v>Объем: 12=120/10</v>
      </c>
    </row>
    <row r="903" spans="1:22" ht="14.5" x14ac:dyDescent="0.35">
      <c r="A903" s="51"/>
      <c r="B903" s="51"/>
      <c r="C903" s="51" t="s">
        <v>183</v>
      </c>
      <c r="D903" s="50"/>
      <c r="E903" s="48"/>
      <c r="F903" s="42">
        <f>[1]Source!AO771</f>
        <v>787.21</v>
      </c>
      <c r="G903" s="49" t="str">
        <f>[1]Source!DG771</f>
        <v>)*12</v>
      </c>
      <c r="H903" s="48">
        <f>[1]Source!AV771</f>
        <v>1</v>
      </c>
      <c r="I903" s="48">
        <f>IF([1]Source!BA771&lt;&gt; 0, [1]Source!BA771, 1)</f>
        <v>1</v>
      </c>
      <c r="J903" s="42">
        <f>[1]Source!S771</f>
        <v>113358.24</v>
      </c>
      <c r="K903" s="42"/>
    </row>
    <row r="904" spans="1:22" ht="14.5" x14ac:dyDescent="0.35">
      <c r="A904" s="51"/>
      <c r="B904" s="51"/>
      <c r="C904" s="51" t="s">
        <v>179</v>
      </c>
      <c r="D904" s="50" t="s">
        <v>176</v>
      </c>
      <c r="E904" s="48">
        <f>[1]Source!AT771</f>
        <v>70</v>
      </c>
      <c r="F904" s="42"/>
      <c r="G904" s="49"/>
      <c r="H904" s="48"/>
      <c r="I904" s="48"/>
      <c r="J904" s="42">
        <f>SUM(R901:R903)</f>
        <v>79350.77</v>
      </c>
      <c r="K904" s="42"/>
    </row>
    <row r="905" spans="1:22" ht="14.5" x14ac:dyDescent="0.35">
      <c r="A905" s="51"/>
      <c r="B905" s="51"/>
      <c r="C905" s="51" t="s">
        <v>178</v>
      </c>
      <c r="D905" s="50" t="s">
        <v>176</v>
      </c>
      <c r="E905" s="48">
        <f>[1]Source!AU771</f>
        <v>10</v>
      </c>
      <c r="F905" s="42"/>
      <c r="G905" s="49"/>
      <c r="H905" s="48"/>
      <c r="I905" s="48"/>
      <c r="J905" s="42">
        <f>SUM(T901:T904)</f>
        <v>11335.82</v>
      </c>
      <c r="K905" s="42"/>
    </row>
    <row r="906" spans="1:22" ht="14.5" x14ac:dyDescent="0.35">
      <c r="A906" s="51"/>
      <c r="B906" s="51"/>
      <c r="C906" s="51" t="s">
        <v>175</v>
      </c>
      <c r="D906" s="50" t="s">
        <v>174</v>
      </c>
      <c r="E906" s="48">
        <f>[1]Source!AQ771</f>
        <v>2.33</v>
      </c>
      <c r="F906" s="42"/>
      <c r="G906" s="49" t="str">
        <f>[1]Source!DI771</f>
        <v>)*12</v>
      </c>
      <c r="H906" s="48">
        <f>[1]Source!AV771</f>
        <v>1</v>
      </c>
      <c r="I906" s="48"/>
      <c r="J906" s="42"/>
      <c r="K906" s="42">
        <f>[1]Source!U771</f>
        <v>335.52</v>
      </c>
    </row>
    <row r="907" spans="1:22" ht="14" x14ac:dyDescent="0.3">
      <c r="A907" s="47"/>
      <c r="B907" s="47"/>
      <c r="C907" s="47"/>
      <c r="D907" s="47"/>
      <c r="E907" s="47"/>
      <c r="F907" s="47"/>
      <c r="G907" s="47"/>
      <c r="H907" s="47"/>
      <c r="I907" s="183">
        <f>J903+J904+J905</f>
        <v>204044.83000000002</v>
      </c>
      <c r="J907" s="183"/>
      <c r="K907" s="46">
        <f>IF([1]Source!I771&lt;&gt;0, ROUND(I907/[1]Source!I771, 2), 0)</f>
        <v>17003.740000000002</v>
      </c>
      <c r="P907" s="45">
        <f>I907</f>
        <v>204044.83000000002</v>
      </c>
    </row>
    <row r="909" spans="1:22" ht="14" x14ac:dyDescent="0.3">
      <c r="A909" s="189" t="str">
        <f>CONCATENATE("Итого по разделу: ",IF([1]Source!G773&lt;&gt;"Новый раздел", [1]Source!G773, ""))</f>
        <v>Итого по разделу: Система водоснабжения</v>
      </c>
      <c r="B909" s="189"/>
      <c r="C909" s="189"/>
      <c r="D909" s="189"/>
      <c r="E909" s="189"/>
      <c r="F909" s="189"/>
      <c r="G909" s="189"/>
      <c r="H909" s="189"/>
      <c r="I909" s="184">
        <f>SUM(P867:P908)</f>
        <v>1157119.56</v>
      </c>
      <c r="J909" s="185"/>
      <c r="K909" s="38"/>
    </row>
    <row r="912" spans="1:22" ht="16.5" x14ac:dyDescent="0.35">
      <c r="A912" s="190" t="str">
        <f>CONCATENATE("Раздел: ",IF([1]Source!G803&lt;&gt;"Новый раздел", [1]Source!G803, ""))</f>
        <v>Раздел: Система водоотведения</v>
      </c>
      <c r="B912" s="190"/>
      <c r="C912" s="190"/>
      <c r="D912" s="190"/>
      <c r="E912" s="190"/>
      <c r="F912" s="190"/>
      <c r="G912" s="190"/>
      <c r="H912" s="190"/>
      <c r="I912" s="190"/>
      <c r="J912" s="190"/>
      <c r="K912" s="190"/>
    </row>
    <row r="913" spans="1:22" ht="56" x14ac:dyDescent="0.35">
      <c r="A913" s="51">
        <v>103</v>
      </c>
      <c r="B913" s="51" t="str">
        <f>[1]Source!F807</f>
        <v>1.16-2201-1-1/1</v>
      </c>
      <c r="C913" s="51" t="str">
        <f>[1]Source!G807</f>
        <v>Осмотры санитарно-технических приборов и трубопроводов в туалетах общественных зданий - туалет (1 умывальник и 1 унитаз)</v>
      </c>
      <c r="D913" s="50" t="str">
        <f>[1]Source!H807</f>
        <v>10 шт.</v>
      </c>
      <c r="E913" s="48">
        <f>[1]Source!I807</f>
        <v>14</v>
      </c>
      <c r="F913" s="42"/>
      <c r="G913" s="49"/>
      <c r="H913" s="48"/>
      <c r="I913" s="48"/>
      <c r="J913" s="42"/>
      <c r="K913" s="42"/>
      <c r="Q913">
        <f>ROUND(([1]Source!BZ807/100)*ROUND(([1]Source!AF807*[1]Source!AV807)*[1]Source!I807, 2), 2)</f>
        <v>45890.46</v>
      </c>
      <c r="R913">
        <f>[1]Source!X807</f>
        <v>45890.46</v>
      </c>
      <c r="S913">
        <f>ROUND(([1]Source!CA807/100)*ROUND(([1]Source!AF807*[1]Source!AV807)*[1]Source!I807, 2), 2)</f>
        <v>6555.78</v>
      </c>
      <c r="T913">
        <f>[1]Source!Y807</f>
        <v>6555.78</v>
      </c>
      <c r="U913">
        <f>ROUND((175/100)*ROUND(([1]Source!AE807*[1]Source!AV807)*[1]Source!I807, 2), 2)</f>
        <v>0</v>
      </c>
      <c r="V913">
        <f>ROUND((108/100)*ROUND([1]Source!CS807*[1]Source!I807, 2), 2)</f>
        <v>0</v>
      </c>
    </row>
    <row r="914" spans="1:22" x14ac:dyDescent="0.25">
      <c r="C914" s="53" t="str">
        <f>"Объем: "&amp;[1]Source!I807&amp;"=140/"&amp;"10"</f>
        <v>Объем: 14=140/10</v>
      </c>
    </row>
    <row r="915" spans="1:22" ht="14.5" x14ac:dyDescent="0.35">
      <c r="A915" s="51"/>
      <c r="B915" s="51"/>
      <c r="C915" s="51" t="s">
        <v>183</v>
      </c>
      <c r="D915" s="50"/>
      <c r="E915" s="48"/>
      <c r="F915" s="42">
        <f>[1]Source!AO807</f>
        <v>425.7</v>
      </c>
      <c r="G915" s="49" t="str">
        <f>[1]Source!DG807</f>
        <v>)*11</v>
      </c>
      <c r="H915" s="48">
        <f>[1]Source!AV807</f>
        <v>1</v>
      </c>
      <c r="I915" s="48">
        <f>IF([1]Source!BA807&lt;&gt; 0, [1]Source!BA807, 1)</f>
        <v>1</v>
      </c>
      <c r="J915" s="42">
        <f>[1]Source!S807</f>
        <v>65557.8</v>
      </c>
      <c r="K915" s="42"/>
    </row>
    <row r="916" spans="1:22" ht="14.5" x14ac:dyDescent="0.35">
      <c r="A916" s="51"/>
      <c r="B916" s="51"/>
      <c r="C916" s="51" t="s">
        <v>179</v>
      </c>
      <c r="D916" s="50" t="s">
        <v>176</v>
      </c>
      <c r="E916" s="48">
        <f>[1]Source!AT807</f>
        <v>70</v>
      </c>
      <c r="F916" s="42"/>
      <c r="G916" s="49"/>
      <c r="H916" s="48"/>
      <c r="I916" s="48"/>
      <c r="J916" s="42">
        <f>SUM(R913:R915)</f>
        <v>45890.46</v>
      </c>
      <c r="K916" s="42"/>
    </row>
    <row r="917" spans="1:22" ht="14.5" x14ac:dyDescent="0.35">
      <c r="A917" s="51"/>
      <c r="B917" s="51"/>
      <c r="C917" s="51" t="s">
        <v>178</v>
      </c>
      <c r="D917" s="50" t="s">
        <v>176</v>
      </c>
      <c r="E917" s="48">
        <f>[1]Source!AU807</f>
        <v>10</v>
      </c>
      <c r="F917" s="42"/>
      <c r="G917" s="49"/>
      <c r="H917" s="48"/>
      <c r="I917" s="48"/>
      <c r="J917" s="42">
        <f>SUM(T913:T916)</f>
        <v>6555.78</v>
      </c>
      <c r="K917" s="42"/>
    </row>
    <row r="918" spans="1:22" ht="14.5" x14ac:dyDescent="0.35">
      <c r="A918" s="51"/>
      <c r="B918" s="51"/>
      <c r="C918" s="51" t="s">
        <v>175</v>
      </c>
      <c r="D918" s="50" t="s">
        <v>174</v>
      </c>
      <c r="E918" s="48">
        <f>[1]Source!AQ807</f>
        <v>1.26</v>
      </c>
      <c r="F918" s="42"/>
      <c r="G918" s="49" t="str">
        <f>[1]Source!DI807</f>
        <v>)*11</v>
      </c>
      <c r="H918" s="48">
        <f>[1]Source!AV807</f>
        <v>1</v>
      </c>
      <c r="I918" s="48"/>
      <c r="J918" s="42"/>
      <c r="K918" s="42">
        <f>[1]Source!U807</f>
        <v>194.04</v>
      </c>
    </row>
    <row r="919" spans="1:22" ht="14" x14ac:dyDescent="0.3">
      <c r="A919" s="47"/>
      <c r="B919" s="47"/>
      <c r="C919" s="47"/>
      <c r="D919" s="47"/>
      <c r="E919" s="47"/>
      <c r="F919" s="47"/>
      <c r="G919" s="47"/>
      <c r="H919" s="47"/>
      <c r="I919" s="183">
        <f>J915+J916+J917</f>
        <v>118004.04000000001</v>
      </c>
      <c r="J919" s="183"/>
      <c r="K919" s="46">
        <f>IF([1]Source!I807&lt;&gt;0, ROUND(I919/[1]Source!I807, 2), 0)</f>
        <v>8428.86</v>
      </c>
      <c r="P919" s="45">
        <f>I919</f>
        <v>118004.04000000001</v>
      </c>
    </row>
    <row r="920" spans="1:22" ht="70" x14ac:dyDescent="0.35">
      <c r="A920" s="51">
        <v>104</v>
      </c>
      <c r="B920" s="51" t="str">
        <f>[1]Source!F808</f>
        <v>1.16-2201-1-3/1</v>
      </c>
      <c r="C920" s="51" t="str">
        <f>[1]Source!G808</f>
        <v>Осмотры санитарно-технических приборов и трубопроводов в туалетах общественных зданий - добавлять на осмотр каждого умывальника сверх одного</v>
      </c>
      <c r="D920" s="50" t="str">
        <f>[1]Source!H808</f>
        <v>10 шт.</v>
      </c>
      <c r="E920" s="48">
        <f>[1]Source!I808</f>
        <v>7.3</v>
      </c>
      <c r="F920" s="42"/>
      <c r="G920" s="49"/>
      <c r="H920" s="48"/>
      <c r="I920" s="48"/>
      <c r="J920" s="42"/>
      <c r="K920" s="42"/>
      <c r="Q920">
        <f>ROUND(([1]Source!BZ808/100)*ROUND(([1]Source!AF808*[1]Source!AV808)*[1]Source!I808, 2), 2)</f>
        <v>4368.08</v>
      </c>
      <c r="R920">
        <f>[1]Source!X808</f>
        <v>4368.08</v>
      </c>
      <c r="S920">
        <f>ROUND(([1]Source!CA808/100)*ROUND(([1]Source!AF808*[1]Source!AV808)*[1]Source!I808, 2), 2)</f>
        <v>624.01</v>
      </c>
      <c r="T920">
        <f>[1]Source!Y808</f>
        <v>624.01</v>
      </c>
      <c r="U920">
        <f>ROUND((175/100)*ROUND(([1]Source!AE808*[1]Source!AV808)*[1]Source!I808, 2), 2)</f>
        <v>0</v>
      </c>
      <c r="V920">
        <f>ROUND((108/100)*ROUND([1]Source!CS808*[1]Source!I808, 2), 2)</f>
        <v>0</v>
      </c>
    </row>
    <row r="921" spans="1:22" x14ac:dyDescent="0.25">
      <c r="C921" s="53" t="str">
        <f>"Объем: "&amp;[1]Source!I808&amp;"=73/"&amp;"10"</f>
        <v>Объем: 7,3=73/10</v>
      </c>
    </row>
    <row r="922" spans="1:22" ht="14.5" x14ac:dyDescent="0.35">
      <c r="A922" s="51"/>
      <c r="B922" s="51"/>
      <c r="C922" s="51" t="s">
        <v>183</v>
      </c>
      <c r="D922" s="50"/>
      <c r="E922" s="48"/>
      <c r="F922" s="42">
        <f>[1]Source!AO808</f>
        <v>77.709999999999994</v>
      </c>
      <c r="G922" s="49" t="str">
        <f>[1]Source!DG808</f>
        <v>)*11</v>
      </c>
      <c r="H922" s="48">
        <f>[1]Source!AV808</f>
        <v>1</v>
      </c>
      <c r="I922" s="48">
        <f>IF([1]Source!BA808&lt;&gt; 0, [1]Source!BA808, 1)</f>
        <v>1</v>
      </c>
      <c r="J922" s="42">
        <f>[1]Source!S808</f>
        <v>6240.11</v>
      </c>
      <c r="K922" s="42"/>
    </row>
    <row r="923" spans="1:22" ht="14.5" x14ac:dyDescent="0.35">
      <c r="A923" s="51"/>
      <c r="B923" s="51"/>
      <c r="C923" s="51" t="s">
        <v>179</v>
      </c>
      <c r="D923" s="50" t="s">
        <v>176</v>
      </c>
      <c r="E923" s="48">
        <f>[1]Source!AT808</f>
        <v>70</v>
      </c>
      <c r="F923" s="42"/>
      <c r="G923" s="49"/>
      <c r="H923" s="48"/>
      <c r="I923" s="48"/>
      <c r="J923" s="42">
        <f>SUM(R920:R922)</f>
        <v>4368.08</v>
      </c>
      <c r="K923" s="42"/>
    </row>
    <row r="924" spans="1:22" ht="14.5" x14ac:dyDescent="0.35">
      <c r="A924" s="51"/>
      <c r="B924" s="51"/>
      <c r="C924" s="51" t="s">
        <v>178</v>
      </c>
      <c r="D924" s="50" t="s">
        <v>176</v>
      </c>
      <c r="E924" s="48">
        <f>[1]Source!AU808</f>
        <v>10</v>
      </c>
      <c r="F924" s="42"/>
      <c r="G924" s="49"/>
      <c r="H924" s="48"/>
      <c r="I924" s="48"/>
      <c r="J924" s="42">
        <f>SUM(T920:T923)</f>
        <v>624.01</v>
      </c>
      <c r="K924" s="42"/>
    </row>
    <row r="925" spans="1:22" ht="14.5" x14ac:dyDescent="0.35">
      <c r="A925" s="51"/>
      <c r="B925" s="51"/>
      <c r="C925" s="51" t="s">
        <v>175</v>
      </c>
      <c r="D925" s="50" t="s">
        <v>174</v>
      </c>
      <c r="E925" s="48">
        <f>[1]Source!AQ808</f>
        <v>0.23</v>
      </c>
      <c r="F925" s="42"/>
      <c r="G925" s="49" t="str">
        <f>[1]Source!DI808</f>
        <v>)*11</v>
      </c>
      <c r="H925" s="48">
        <f>[1]Source!AV808</f>
        <v>1</v>
      </c>
      <c r="I925" s="48"/>
      <c r="J925" s="42"/>
      <c r="K925" s="42">
        <f>[1]Source!U808</f>
        <v>18.469000000000001</v>
      </c>
    </row>
    <row r="926" spans="1:22" ht="14" x14ac:dyDescent="0.3">
      <c r="A926" s="47"/>
      <c r="B926" s="47"/>
      <c r="C926" s="47"/>
      <c r="D926" s="47"/>
      <c r="E926" s="47"/>
      <c r="F926" s="47"/>
      <c r="G926" s="47"/>
      <c r="H926" s="47"/>
      <c r="I926" s="183">
        <f>J922+J923+J924</f>
        <v>11232.199999999999</v>
      </c>
      <c r="J926" s="183"/>
      <c r="K926" s="46">
        <f>IF([1]Source!I808&lt;&gt;0, ROUND(I926/[1]Source!I808, 2), 0)</f>
        <v>1538.66</v>
      </c>
      <c r="P926" s="45">
        <f>I926</f>
        <v>11232.199999999999</v>
      </c>
    </row>
    <row r="927" spans="1:22" ht="70" x14ac:dyDescent="0.35">
      <c r="A927" s="51">
        <v>105</v>
      </c>
      <c r="B927" s="51" t="str">
        <f>[1]Source!F809</f>
        <v>1.16-2201-1-2/1</v>
      </c>
      <c r="C927" s="51" t="str">
        <f>[1]Source!G809</f>
        <v>Осмотры санитарно-технических приборов и трубопроводов в туалетах общественных зданий - добавлять на осмотр каждого унитаза сверх одного (писсуары)</v>
      </c>
      <c r="D927" s="50" t="str">
        <f>[1]Source!H809</f>
        <v>10 шт.</v>
      </c>
      <c r="E927" s="48">
        <f>[1]Source!I809</f>
        <v>1.8</v>
      </c>
      <c r="F927" s="42"/>
      <c r="G927" s="49"/>
      <c r="H927" s="48"/>
      <c r="I927" s="48"/>
      <c r="J927" s="42"/>
      <c r="K927" s="42"/>
      <c r="Q927">
        <f>ROUND(([1]Source!BZ809/100)*ROUND(([1]Source!AF809*[1]Source!AV809)*[1]Source!I809, 2), 2)</f>
        <v>1264.31</v>
      </c>
      <c r="R927">
        <f>[1]Source!X809</f>
        <v>1264.31</v>
      </c>
      <c r="S927">
        <f>ROUND(([1]Source!CA809/100)*ROUND(([1]Source!AF809*[1]Source!AV809)*[1]Source!I809, 2), 2)</f>
        <v>180.62</v>
      </c>
      <c r="T927">
        <f>[1]Source!Y809</f>
        <v>180.62</v>
      </c>
      <c r="U927">
        <f>ROUND((175/100)*ROUND(([1]Source!AE809*[1]Source!AV809)*[1]Source!I809, 2), 2)</f>
        <v>0</v>
      </c>
      <c r="V927">
        <f>ROUND((108/100)*ROUND([1]Source!CS809*[1]Source!I809, 2), 2)</f>
        <v>0</v>
      </c>
    </row>
    <row r="928" spans="1:22" x14ac:dyDescent="0.25">
      <c r="C928" s="53" t="str">
        <f>"Объем: "&amp;[1]Source!I809&amp;"=18/"&amp;"10"</f>
        <v>Объем: 1,8=18/10</v>
      </c>
    </row>
    <row r="929" spans="1:22" ht="14.5" x14ac:dyDescent="0.35">
      <c r="A929" s="51"/>
      <c r="B929" s="51"/>
      <c r="C929" s="51" t="s">
        <v>183</v>
      </c>
      <c r="D929" s="50"/>
      <c r="E929" s="48"/>
      <c r="F929" s="42">
        <f>[1]Source!AO809</f>
        <v>91.22</v>
      </c>
      <c r="G929" s="49" t="str">
        <f>[1]Source!DG809</f>
        <v>)*11</v>
      </c>
      <c r="H929" s="48">
        <f>[1]Source!AV809</f>
        <v>1</v>
      </c>
      <c r="I929" s="48">
        <f>IF([1]Source!BA809&lt;&gt; 0, [1]Source!BA809, 1)</f>
        <v>1</v>
      </c>
      <c r="J929" s="42">
        <f>[1]Source!S809</f>
        <v>1806.16</v>
      </c>
      <c r="K929" s="42"/>
    </row>
    <row r="930" spans="1:22" ht="14.5" x14ac:dyDescent="0.35">
      <c r="A930" s="51"/>
      <c r="B930" s="51"/>
      <c r="C930" s="51" t="s">
        <v>179</v>
      </c>
      <c r="D930" s="50" t="s">
        <v>176</v>
      </c>
      <c r="E930" s="48">
        <f>[1]Source!AT809</f>
        <v>70</v>
      </c>
      <c r="F930" s="42"/>
      <c r="G930" s="49"/>
      <c r="H930" s="48"/>
      <c r="I930" s="48"/>
      <c r="J930" s="42">
        <f>SUM(R927:R929)</f>
        <v>1264.31</v>
      </c>
      <c r="K930" s="42"/>
    </row>
    <row r="931" spans="1:22" ht="14.5" x14ac:dyDescent="0.35">
      <c r="A931" s="51"/>
      <c r="B931" s="51"/>
      <c r="C931" s="51" t="s">
        <v>178</v>
      </c>
      <c r="D931" s="50" t="s">
        <v>176</v>
      </c>
      <c r="E931" s="48">
        <f>[1]Source!AU809</f>
        <v>10</v>
      </c>
      <c r="F931" s="42"/>
      <c r="G931" s="49"/>
      <c r="H931" s="48"/>
      <c r="I931" s="48"/>
      <c r="J931" s="42">
        <f>SUM(T927:T930)</f>
        <v>180.62</v>
      </c>
      <c r="K931" s="42"/>
    </row>
    <row r="932" spans="1:22" ht="14.5" x14ac:dyDescent="0.35">
      <c r="A932" s="51"/>
      <c r="B932" s="51"/>
      <c r="C932" s="51" t="s">
        <v>175</v>
      </c>
      <c r="D932" s="50" t="s">
        <v>174</v>
      </c>
      <c r="E932" s="48">
        <f>[1]Source!AQ809</f>
        <v>0.27</v>
      </c>
      <c r="F932" s="42"/>
      <c r="G932" s="49" t="str">
        <f>[1]Source!DI809</f>
        <v>)*11</v>
      </c>
      <c r="H932" s="48">
        <f>[1]Source!AV809</f>
        <v>1</v>
      </c>
      <c r="I932" s="48"/>
      <c r="J932" s="42"/>
      <c r="K932" s="42">
        <f>[1]Source!U809</f>
        <v>5.3460000000000001</v>
      </c>
    </row>
    <row r="933" spans="1:22" ht="14" x14ac:dyDescent="0.3">
      <c r="A933" s="47"/>
      <c r="B933" s="47"/>
      <c r="C933" s="47"/>
      <c r="D933" s="47"/>
      <c r="E933" s="47"/>
      <c r="F933" s="47"/>
      <c r="G933" s="47"/>
      <c r="H933" s="47"/>
      <c r="I933" s="183">
        <f>J929+J930+J931</f>
        <v>3251.09</v>
      </c>
      <c r="J933" s="183"/>
      <c r="K933" s="46">
        <f>IF([1]Source!I809&lt;&gt;0, ROUND(I933/[1]Source!I809, 2), 0)</f>
        <v>1806.16</v>
      </c>
      <c r="P933" s="45">
        <f>I933</f>
        <v>3251.09</v>
      </c>
    </row>
    <row r="934" spans="1:22" ht="28" x14ac:dyDescent="0.35">
      <c r="A934" s="51">
        <v>106</v>
      </c>
      <c r="B934" s="51" t="str">
        <f>[1]Source!F810</f>
        <v>1.16-3201-2-1/1</v>
      </c>
      <c r="C934" s="51" t="str">
        <f>[1]Source!G810</f>
        <v>Укрепление расшатавшихся санитарно-технических приборов, умывальников</v>
      </c>
      <c r="D934" s="50" t="str">
        <f>[1]Source!H810</f>
        <v>100 шт.</v>
      </c>
      <c r="E934" s="48">
        <f>[1]Source!I810</f>
        <v>2.13</v>
      </c>
      <c r="F934" s="42"/>
      <c r="G934" s="49"/>
      <c r="H934" s="48"/>
      <c r="I934" s="48"/>
      <c r="J934" s="42"/>
      <c r="K934" s="42"/>
      <c r="Q934">
        <f>ROUND(([1]Source!BZ810/100)*ROUND(([1]Source!AF810*[1]Source!AV810)*[1]Source!I810, 2), 2)</f>
        <v>43184.28</v>
      </c>
      <c r="R934">
        <f>[1]Source!X810</f>
        <v>43184.28</v>
      </c>
      <c r="S934">
        <f>ROUND(([1]Source!CA810/100)*ROUND(([1]Source!AF810*[1]Source!AV810)*[1]Source!I810, 2), 2)</f>
        <v>6169.18</v>
      </c>
      <c r="T934">
        <f>[1]Source!Y810</f>
        <v>6169.18</v>
      </c>
      <c r="U934">
        <f>ROUND((175/100)*ROUND(([1]Source!AE810*[1]Source!AV810)*[1]Source!I810, 2), 2)</f>
        <v>0.23</v>
      </c>
      <c r="V934">
        <f>ROUND((108/100)*ROUND([1]Source!CS810*[1]Source!I810, 2), 2)</f>
        <v>0.14000000000000001</v>
      </c>
    </row>
    <row r="935" spans="1:22" x14ac:dyDescent="0.25">
      <c r="C935" s="53" t="str">
        <f>"Объем: "&amp;[1]Source!I810&amp;"=213/"&amp;"100"</f>
        <v>Объем: 2,13=213/100</v>
      </c>
    </row>
    <row r="936" spans="1:22" ht="14.5" x14ac:dyDescent="0.35">
      <c r="A936" s="51"/>
      <c r="B936" s="51"/>
      <c r="C936" s="51" t="s">
        <v>183</v>
      </c>
      <c r="D936" s="50"/>
      <c r="E936" s="48"/>
      <c r="F936" s="42">
        <f>[1]Source!AO810</f>
        <v>28963.3</v>
      </c>
      <c r="G936" s="49" t="str">
        <f>[1]Source!DG810</f>
        <v/>
      </c>
      <c r="H936" s="48">
        <f>[1]Source!AV810</f>
        <v>1</v>
      </c>
      <c r="I936" s="48">
        <f>IF([1]Source!BA810&lt;&gt; 0, [1]Source!BA810, 1)</f>
        <v>1</v>
      </c>
      <c r="J936" s="42">
        <f>[1]Source!S810</f>
        <v>61691.83</v>
      </c>
      <c r="K936" s="42"/>
    </row>
    <row r="937" spans="1:22" ht="14.5" x14ac:dyDescent="0.35">
      <c r="A937" s="51"/>
      <c r="B937" s="51"/>
      <c r="C937" s="51" t="s">
        <v>182</v>
      </c>
      <c r="D937" s="50"/>
      <c r="E937" s="48"/>
      <c r="F937" s="42">
        <f>[1]Source!AM810</f>
        <v>30.57</v>
      </c>
      <c r="G937" s="49" t="str">
        <f>[1]Source!DE810</f>
        <v/>
      </c>
      <c r="H937" s="48">
        <f>[1]Source!AV810</f>
        <v>1</v>
      </c>
      <c r="I937" s="48">
        <f>IF([1]Source!BB810&lt;&gt; 0, [1]Source!BB810, 1)</f>
        <v>1</v>
      </c>
      <c r="J937" s="42">
        <f>[1]Source!Q810</f>
        <v>65.11</v>
      </c>
      <c r="K937" s="42"/>
    </row>
    <row r="938" spans="1:22" ht="14.5" x14ac:dyDescent="0.35">
      <c r="A938" s="51"/>
      <c r="B938" s="51"/>
      <c r="C938" s="51" t="s">
        <v>181</v>
      </c>
      <c r="D938" s="50"/>
      <c r="E938" s="48"/>
      <c r="F938" s="42">
        <f>[1]Source!AN810</f>
        <v>0.06</v>
      </c>
      <c r="G938" s="49" t="str">
        <f>[1]Source!DF810</f>
        <v/>
      </c>
      <c r="H938" s="48">
        <f>[1]Source!AV810</f>
        <v>1</v>
      </c>
      <c r="I938" s="48">
        <f>IF([1]Source!BS810&lt;&gt; 0, [1]Source!BS810, 1)</f>
        <v>1</v>
      </c>
      <c r="J938" s="52">
        <f>[1]Source!R810</f>
        <v>0.13</v>
      </c>
      <c r="K938" s="42"/>
    </row>
    <row r="939" spans="1:22" ht="14.5" x14ac:dyDescent="0.35">
      <c r="A939" s="51"/>
      <c r="B939" s="51"/>
      <c r="C939" s="51" t="s">
        <v>180</v>
      </c>
      <c r="D939" s="50"/>
      <c r="E939" s="48"/>
      <c r="F939" s="42">
        <f>[1]Source!AL810</f>
        <v>1001.33</v>
      </c>
      <c r="G939" s="49" t="str">
        <f>[1]Source!DD810</f>
        <v/>
      </c>
      <c r="H939" s="48">
        <f>[1]Source!AW810</f>
        <v>1</v>
      </c>
      <c r="I939" s="48">
        <f>IF([1]Source!BC810&lt;&gt; 0, [1]Source!BC810, 1)</f>
        <v>1</v>
      </c>
      <c r="J939" s="42">
        <f>[1]Source!P810</f>
        <v>2132.83</v>
      </c>
      <c r="K939" s="42"/>
    </row>
    <row r="940" spans="1:22" ht="14.5" x14ac:dyDescent="0.35">
      <c r="A940" s="51"/>
      <c r="B940" s="51"/>
      <c r="C940" s="51" t="s">
        <v>179</v>
      </c>
      <c r="D940" s="50" t="s">
        <v>176</v>
      </c>
      <c r="E940" s="48">
        <f>[1]Source!AT810</f>
        <v>70</v>
      </c>
      <c r="F940" s="42"/>
      <c r="G940" s="49"/>
      <c r="H940" s="48"/>
      <c r="I940" s="48"/>
      <c r="J940" s="42">
        <f>SUM(R934:R939)</f>
        <v>43184.28</v>
      </c>
      <c r="K940" s="42"/>
    </row>
    <row r="941" spans="1:22" ht="14.5" x14ac:dyDescent="0.35">
      <c r="A941" s="51"/>
      <c r="B941" s="51"/>
      <c r="C941" s="51" t="s">
        <v>178</v>
      </c>
      <c r="D941" s="50" t="s">
        <v>176</v>
      </c>
      <c r="E941" s="48">
        <f>[1]Source!AU810</f>
        <v>10</v>
      </c>
      <c r="F941" s="42"/>
      <c r="G941" s="49"/>
      <c r="H941" s="48"/>
      <c r="I941" s="48"/>
      <c r="J941" s="42">
        <f>SUM(T934:T940)</f>
        <v>6169.18</v>
      </c>
      <c r="K941" s="42"/>
    </row>
    <row r="942" spans="1:22" ht="14.5" x14ac:dyDescent="0.35">
      <c r="A942" s="51"/>
      <c r="B942" s="51"/>
      <c r="C942" s="51" t="s">
        <v>177</v>
      </c>
      <c r="D942" s="50" t="s">
        <v>176</v>
      </c>
      <c r="E942" s="48">
        <f>108</f>
        <v>108</v>
      </c>
      <c r="F942" s="42"/>
      <c r="G942" s="49"/>
      <c r="H942" s="48"/>
      <c r="I942" s="48"/>
      <c r="J942" s="42">
        <f>SUM(V934:V941)</f>
        <v>0.14000000000000001</v>
      </c>
      <c r="K942" s="42"/>
    </row>
    <row r="943" spans="1:22" ht="14.5" x14ac:dyDescent="0.35">
      <c r="A943" s="51"/>
      <c r="B943" s="51"/>
      <c r="C943" s="51" t="s">
        <v>175</v>
      </c>
      <c r="D943" s="50" t="s">
        <v>174</v>
      </c>
      <c r="E943" s="48">
        <f>[1]Source!AQ810</f>
        <v>104.44</v>
      </c>
      <c r="F943" s="42"/>
      <c r="G943" s="49" t="str">
        <f>[1]Source!DI810</f>
        <v/>
      </c>
      <c r="H943" s="48">
        <f>[1]Source!AV810</f>
        <v>1</v>
      </c>
      <c r="I943" s="48"/>
      <c r="J943" s="42"/>
      <c r="K943" s="42">
        <f>[1]Source!U810</f>
        <v>222.45719999999997</v>
      </c>
    </row>
    <row r="944" spans="1:22" ht="14" x14ac:dyDescent="0.3">
      <c r="A944" s="47"/>
      <c r="B944" s="47"/>
      <c r="C944" s="47"/>
      <c r="D944" s="47"/>
      <c r="E944" s="47"/>
      <c r="F944" s="47"/>
      <c r="G944" s="47"/>
      <c r="H944" s="47"/>
      <c r="I944" s="183">
        <f>J936+J937+J939+J940+J941+J942</f>
        <v>113243.37000000001</v>
      </c>
      <c r="J944" s="183"/>
      <c r="K944" s="46">
        <f>IF([1]Source!I810&lt;&gt;0, ROUND(I944/[1]Source!I810, 2), 0)</f>
        <v>53165.9</v>
      </c>
      <c r="P944" s="45">
        <f>I944</f>
        <v>113243.37000000001</v>
      </c>
    </row>
    <row r="945" spans="1:22" ht="28" x14ac:dyDescent="0.35">
      <c r="A945" s="51">
        <v>107</v>
      </c>
      <c r="B945" s="51" t="str">
        <f>[1]Source!F811</f>
        <v>1.16-3201-2-2/1</v>
      </c>
      <c r="C945" s="51" t="str">
        <f>[1]Source!G811</f>
        <v>Укрепление расшатавшихся санитарно-технических приборов, унитазов и бидэ</v>
      </c>
      <c r="D945" s="50" t="str">
        <f>[1]Source!H811</f>
        <v>100 шт.</v>
      </c>
      <c r="E945" s="48">
        <f>[1]Source!I811</f>
        <v>1.4</v>
      </c>
      <c r="F945" s="42"/>
      <c r="G945" s="49"/>
      <c r="H945" s="48"/>
      <c r="I945" s="48"/>
      <c r="J945" s="42"/>
      <c r="K945" s="42"/>
      <c r="Q945">
        <f>ROUND(([1]Source!BZ811/100)*ROUND(([1]Source!AF811*[1]Source!AV811)*[1]Source!I811, 2), 2)</f>
        <v>41290.559999999998</v>
      </c>
      <c r="R945">
        <f>[1]Source!X811</f>
        <v>41290.559999999998</v>
      </c>
      <c r="S945">
        <f>ROUND(([1]Source!CA811/100)*ROUND(([1]Source!AF811*[1]Source!AV811)*[1]Source!I811, 2), 2)</f>
        <v>5898.65</v>
      </c>
      <c r="T945">
        <f>[1]Source!Y811</f>
        <v>5898.65</v>
      </c>
      <c r="U945">
        <f>ROUND((175/100)*ROUND(([1]Source!AE811*[1]Source!AV811)*[1]Source!I811, 2), 2)</f>
        <v>0.14000000000000001</v>
      </c>
      <c r="V945">
        <f>ROUND((108/100)*ROUND([1]Source!CS811*[1]Source!I811, 2), 2)</f>
        <v>0.09</v>
      </c>
    </row>
    <row r="946" spans="1:22" x14ac:dyDescent="0.25">
      <c r="C946" s="53" t="str">
        <f>"Объем: "&amp;[1]Source!I811&amp;"=140/"&amp;"100"</f>
        <v>Объем: 1,4=140/100</v>
      </c>
    </row>
    <row r="947" spans="1:22" ht="14.5" x14ac:dyDescent="0.35">
      <c r="A947" s="51"/>
      <c r="B947" s="51"/>
      <c r="C947" s="51" t="s">
        <v>183</v>
      </c>
      <c r="D947" s="50"/>
      <c r="E947" s="48"/>
      <c r="F947" s="42">
        <f>[1]Source!AO811</f>
        <v>42133.23</v>
      </c>
      <c r="G947" s="49" t="str">
        <f>[1]Source!DG811</f>
        <v/>
      </c>
      <c r="H947" s="48">
        <f>[1]Source!AV811</f>
        <v>1</v>
      </c>
      <c r="I947" s="48">
        <f>IF([1]Source!BA811&lt;&gt; 0, [1]Source!BA811, 1)</f>
        <v>1</v>
      </c>
      <c r="J947" s="42">
        <f>[1]Source!S811</f>
        <v>58986.52</v>
      </c>
      <c r="K947" s="42"/>
    </row>
    <row r="948" spans="1:22" ht="14.5" x14ac:dyDescent="0.35">
      <c r="A948" s="51"/>
      <c r="B948" s="51"/>
      <c r="C948" s="51" t="s">
        <v>182</v>
      </c>
      <c r="D948" s="50"/>
      <c r="E948" s="48"/>
      <c r="F948" s="42">
        <f>[1]Source!AM811</f>
        <v>30.57</v>
      </c>
      <c r="G948" s="49" t="str">
        <f>[1]Source!DE811</f>
        <v/>
      </c>
      <c r="H948" s="48">
        <f>[1]Source!AV811</f>
        <v>1</v>
      </c>
      <c r="I948" s="48">
        <f>IF([1]Source!BB811&lt;&gt; 0, [1]Source!BB811, 1)</f>
        <v>1</v>
      </c>
      <c r="J948" s="42">
        <f>[1]Source!Q811</f>
        <v>42.8</v>
      </c>
      <c r="K948" s="42"/>
    </row>
    <row r="949" spans="1:22" ht="14.5" x14ac:dyDescent="0.35">
      <c r="A949" s="51"/>
      <c r="B949" s="51"/>
      <c r="C949" s="51" t="s">
        <v>181</v>
      </c>
      <c r="D949" s="50"/>
      <c r="E949" s="48"/>
      <c r="F949" s="42">
        <f>[1]Source!AN811</f>
        <v>0.06</v>
      </c>
      <c r="G949" s="49" t="str">
        <f>[1]Source!DF811</f>
        <v/>
      </c>
      <c r="H949" s="48">
        <f>[1]Source!AV811</f>
        <v>1</v>
      </c>
      <c r="I949" s="48">
        <f>IF([1]Source!BS811&lt;&gt; 0, [1]Source!BS811, 1)</f>
        <v>1</v>
      </c>
      <c r="J949" s="52">
        <f>[1]Source!R811</f>
        <v>0.08</v>
      </c>
      <c r="K949" s="42"/>
    </row>
    <row r="950" spans="1:22" ht="14.5" x14ac:dyDescent="0.35">
      <c r="A950" s="51"/>
      <c r="B950" s="51"/>
      <c r="C950" s="51" t="s">
        <v>180</v>
      </c>
      <c r="D950" s="50"/>
      <c r="E950" s="48"/>
      <c r="F950" s="42">
        <f>[1]Source!AL811</f>
        <v>1001.33</v>
      </c>
      <c r="G950" s="49" t="str">
        <f>[1]Source!DD811</f>
        <v/>
      </c>
      <c r="H950" s="48">
        <f>[1]Source!AW811</f>
        <v>1</v>
      </c>
      <c r="I950" s="48">
        <f>IF([1]Source!BC811&lt;&gt; 0, [1]Source!BC811, 1)</f>
        <v>1</v>
      </c>
      <c r="J950" s="42">
        <f>[1]Source!P811</f>
        <v>1401.86</v>
      </c>
      <c r="K950" s="42"/>
    </row>
    <row r="951" spans="1:22" ht="14.5" x14ac:dyDescent="0.35">
      <c r="A951" s="51"/>
      <c r="B951" s="51"/>
      <c r="C951" s="51" t="s">
        <v>179</v>
      </c>
      <c r="D951" s="50" t="s">
        <v>176</v>
      </c>
      <c r="E951" s="48">
        <f>[1]Source!AT811</f>
        <v>70</v>
      </c>
      <c r="F951" s="42"/>
      <c r="G951" s="49"/>
      <c r="H951" s="48"/>
      <c r="I951" s="48"/>
      <c r="J951" s="42">
        <f>SUM(R945:R950)</f>
        <v>41290.559999999998</v>
      </c>
      <c r="K951" s="42"/>
    </row>
    <row r="952" spans="1:22" ht="14.5" x14ac:dyDescent="0.35">
      <c r="A952" s="51"/>
      <c r="B952" s="51"/>
      <c r="C952" s="51" t="s">
        <v>178</v>
      </c>
      <c r="D952" s="50" t="s">
        <v>176</v>
      </c>
      <c r="E952" s="48">
        <f>[1]Source!AU811</f>
        <v>10</v>
      </c>
      <c r="F952" s="42"/>
      <c r="G952" s="49"/>
      <c r="H952" s="48"/>
      <c r="I952" s="48"/>
      <c r="J952" s="42">
        <f>SUM(T945:T951)</f>
        <v>5898.65</v>
      </c>
      <c r="K952" s="42"/>
    </row>
    <row r="953" spans="1:22" ht="14.5" x14ac:dyDescent="0.35">
      <c r="A953" s="51"/>
      <c r="B953" s="51"/>
      <c r="C953" s="51" t="s">
        <v>177</v>
      </c>
      <c r="D953" s="50" t="s">
        <v>176</v>
      </c>
      <c r="E953" s="48">
        <f>108</f>
        <v>108</v>
      </c>
      <c r="F953" s="42"/>
      <c r="G953" s="49"/>
      <c r="H953" s="48"/>
      <c r="I953" s="48"/>
      <c r="J953" s="42">
        <f>SUM(V945:V952)</f>
        <v>0.09</v>
      </c>
      <c r="K953" s="42"/>
    </row>
    <row r="954" spans="1:22" ht="14.5" x14ac:dyDescent="0.35">
      <c r="A954" s="51"/>
      <c r="B954" s="51"/>
      <c r="C954" s="51" t="s">
        <v>175</v>
      </c>
      <c r="D954" s="50" t="s">
        <v>174</v>
      </c>
      <c r="E954" s="48">
        <f>[1]Source!AQ811</f>
        <v>151.93</v>
      </c>
      <c r="F954" s="42"/>
      <c r="G954" s="49" t="str">
        <f>[1]Source!DI811</f>
        <v/>
      </c>
      <c r="H954" s="48">
        <f>[1]Source!AV811</f>
        <v>1</v>
      </c>
      <c r="I954" s="48"/>
      <c r="J954" s="42"/>
      <c r="K954" s="42">
        <f>[1]Source!U811</f>
        <v>212.702</v>
      </c>
    </row>
    <row r="955" spans="1:22" ht="14" x14ac:dyDescent="0.3">
      <c r="A955" s="47"/>
      <c r="B955" s="47"/>
      <c r="C955" s="47"/>
      <c r="D955" s="47"/>
      <c r="E955" s="47"/>
      <c r="F955" s="47"/>
      <c r="G955" s="47"/>
      <c r="H955" s="47"/>
      <c r="I955" s="183">
        <f>J947+J948+J950+J951+J952+J953</f>
        <v>107620.47999999998</v>
      </c>
      <c r="J955" s="183"/>
      <c r="K955" s="46">
        <f>IF([1]Source!I811&lt;&gt;0, ROUND(I955/[1]Source!I811, 2), 0)</f>
        <v>76871.77</v>
      </c>
      <c r="P955" s="45">
        <f>I955</f>
        <v>107620.47999999998</v>
      </c>
    </row>
    <row r="956" spans="1:22" ht="28" x14ac:dyDescent="0.35">
      <c r="A956" s="51">
        <v>108</v>
      </c>
      <c r="B956" s="51" t="str">
        <f>[1]Source!F812</f>
        <v>1.16-3201-2-3/1</v>
      </c>
      <c r="C956" s="51" t="str">
        <f>[1]Source!G812</f>
        <v>Укрепление расшатавшихся санитарно-технических приборов, писсуаров</v>
      </c>
      <c r="D956" s="50" t="str">
        <f>[1]Source!H812</f>
        <v>100 шт.</v>
      </c>
      <c r="E956" s="48">
        <f>[1]Source!I812</f>
        <v>0.18</v>
      </c>
      <c r="F956" s="42"/>
      <c r="G956" s="49"/>
      <c r="H956" s="48"/>
      <c r="I956" s="48"/>
      <c r="J956" s="42"/>
      <c r="K956" s="42"/>
      <c r="Q956">
        <f>ROUND(([1]Source!BZ812/100)*ROUND(([1]Source!AF812*[1]Source!AV812)*[1]Source!I812, 2), 2)</f>
        <v>3930.31</v>
      </c>
      <c r="R956">
        <f>[1]Source!X812</f>
        <v>3930.31</v>
      </c>
      <c r="S956">
        <f>ROUND(([1]Source!CA812/100)*ROUND(([1]Source!AF812*[1]Source!AV812)*[1]Source!I812, 2), 2)</f>
        <v>561.47</v>
      </c>
      <c r="T956">
        <f>[1]Source!Y812</f>
        <v>561.47</v>
      </c>
      <c r="U956">
        <f>ROUND((175/100)*ROUND(([1]Source!AE812*[1]Source!AV812)*[1]Source!I812, 2), 2)</f>
        <v>0.02</v>
      </c>
      <c r="V956">
        <f>ROUND((108/100)*ROUND([1]Source!CS812*[1]Source!I812, 2), 2)</f>
        <v>0.01</v>
      </c>
    </row>
    <row r="957" spans="1:22" x14ac:dyDescent="0.25">
      <c r="C957" s="53" t="str">
        <f>"Объем: "&amp;[1]Source!I812&amp;"=18/"&amp;"100"</f>
        <v>Объем: 0,18=18/100</v>
      </c>
    </row>
    <row r="958" spans="1:22" ht="14.5" x14ac:dyDescent="0.35">
      <c r="A958" s="51"/>
      <c r="B958" s="51"/>
      <c r="C958" s="51" t="s">
        <v>183</v>
      </c>
      <c r="D958" s="50"/>
      <c r="E958" s="48"/>
      <c r="F958" s="42">
        <f>[1]Source!AO812</f>
        <v>31192.95</v>
      </c>
      <c r="G958" s="49" t="str">
        <f>[1]Source!DG812</f>
        <v/>
      </c>
      <c r="H958" s="48">
        <f>[1]Source!AV812</f>
        <v>1</v>
      </c>
      <c r="I958" s="48">
        <f>IF([1]Source!BA812&lt;&gt; 0, [1]Source!BA812, 1)</f>
        <v>1</v>
      </c>
      <c r="J958" s="42">
        <f>[1]Source!S812</f>
        <v>5614.73</v>
      </c>
      <c r="K958" s="42"/>
    </row>
    <row r="959" spans="1:22" ht="14.5" x14ac:dyDescent="0.35">
      <c r="A959" s="51"/>
      <c r="B959" s="51"/>
      <c r="C959" s="51" t="s">
        <v>182</v>
      </c>
      <c r="D959" s="50"/>
      <c r="E959" s="48"/>
      <c r="F959" s="42">
        <f>[1]Source!AM812</f>
        <v>30.57</v>
      </c>
      <c r="G959" s="49" t="str">
        <f>[1]Source!DE812</f>
        <v/>
      </c>
      <c r="H959" s="48">
        <f>[1]Source!AV812</f>
        <v>1</v>
      </c>
      <c r="I959" s="48">
        <f>IF([1]Source!BB812&lt;&gt; 0, [1]Source!BB812, 1)</f>
        <v>1</v>
      </c>
      <c r="J959" s="42">
        <f>[1]Source!Q812</f>
        <v>5.5</v>
      </c>
      <c r="K959" s="42"/>
    </row>
    <row r="960" spans="1:22" ht="14.5" x14ac:dyDescent="0.35">
      <c r="A960" s="51"/>
      <c r="B960" s="51"/>
      <c r="C960" s="51" t="s">
        <v>181</v>
      </c>
      <c r="D960" s="50"/>
      <c r="E960" s="48"/>
      <c r="F960" s="42">
        <f>[1]Source!AN812</f>
        <v>0.06</v>
      </c>
      <c r="G960" s="49" t="str">
        <f>[1]Source!DF812</f>
        <v/>
      </c>
      <c r="H960" s="48">
        <f>[1]Source!AV812</f>
        <v>1</v>
      </c>
      <c r="I960" s="48">
        <f>IF([1]Source!BS812&lt;&gt; 0, [1]Source!BS812, 1)</f>
        <v>1</v>
      </c>
      <c r="J960" s="52">
        <f>[1]Source!R812</f>
        <v>0.01</v>
      </c>
      <c r="K960" s="42"/>
    </row>
    <row r="961" spans="1:22" ht="14.5" x14ac:dyDescent="0.35">
      <c r="A961" s="51"/>
      <c r="B961" s="51"/>
      <c r="C961" s="51" t="s">
        <v>180</v>
      </c>
      <c r="D961" s="50"/>
      <c r="E961" s="48"/>
      <c r="F961" s="42">
        <f>[1]Source!AL812</f>
        <v>1001.33</v>
      </c>
      <c r="G961" s="49" t="str">
        <f>[1]Source!DD812</f>
        <v/>
      </c>
      <c r="H961" s="48">
        <f>[1]Source!AW812</f>
        <v>1</v>
      </c>
      <c r="I961" s="48">
        <f>IF([1]Source!BC812&lt;&gt; 0, [1]Source!BC812, 1)</f>
        <v>1</v>
      </c>
      <c r="J961" s="42">
        <f>[1]Source!P812</f>
        <v>180.24</v>
      </c>
      <c r="K961" s="42"/>
    </row>
    <row r="962" spans="1:22" ht="14.5" x14ac:dyDescent="0.35">
      <c r="A962" s="51"/>
      <c r="B962" s="51"/>
      <c r="C962" s="51" t="s">
        <v>179</v>
      </c>
      <c r="D962" s="50" t="s">
        <v>176</v>
      </c>
      <c r="E962" s="48">
        <f>[1]Source!AT812</f>
        <v>70</v>
      </c>
      <c r="F962" s="42"/>
      <c r="G962" s="49"/>
      <c r="H962" s="48"/>
      <c r="I962" s="48"/>
      <c r="J962" s="42">
        <f>SUM(R956:R961)</f>
        <v>3930.31</v>
      </c>
      <c r="K962" s="42"/>
    </row>
    <row r="963" spans="1:22" ht="14.5" x14ac:dyDescent="0.35">
      <c r="A963" s="51"/>
      <c r="B963" s="51"/>
      <c r="C963" s="51" t="s">
        <v>178</v>
      </c>
      <c r="D963" s="50" t="s">
        <v>176</v>
      </c>
      <c r="E963" s="48">
        <f>[1]Source!AU812</f>
        <v>10</v>
      </c>
      <c r="F963" s="42"/>
      <c r="G963" s="49"/>
      <c r="H963" s="48"/>
      <c r="I963" s="48"/>
      <c r="J963" s="42">
        <f>SUM(T956:T962)</f>
        <v>561.47</v>
      </c>
      <c r="K963" s="42"/>
    </row>
    <row r="964" spans="1:22" ht="14.5" x14ac:dyDescent="0.35">
      <c r="A964" s="51"/>
      <c r="B964" s="51"/>
      <c r="C964" s="51" t="s">
        <v>177</v>
      </c>
      <c r="D964" s="50" t="s">
        <v>176</v>
      </c>
      <c r="E964" s="48">
        <f>108</f>
        <v>108</v>
      </c>
      <c r="F964" s="42"/>
      <c r="G964" s="49"/>
      <c r="H964" s="48"/>
      <c r="I964" s="48"/>
      <c r="J964" s="42">
        <f>SUM(V956:V963)</f>
        <v>0.01</v>
      </c>
      <c r="K964" s="42"/>
    </row>
    <row r="965" spans="1:22" ht="14.5" x14ac:dyDescent="0.35">
      <c r="A965" s="51"/>
      <c r="B965" s="51"/>
      <c r="C965" s="51" t="s">
        <v>175</v>
      </c>
      <c r="D965" s="50" t="s">
        <v>174</v>
      </c>
      <c r="E965" s="48">
        <f>[1]Source!AQ812</f>
        <v>112.48</v>
      </c>
      <c r="F965" s="42"/>
      <c r="G965" s="49" t="str">
        <f>[1]Source!DI812</f>
        <v/>
      </c>
      <c r="H965" s="48">
        <f>[1]Source!AV812</f>
        <v>1</v>
      </c>
      <c r="I965" s="48"/>
      <c r="J965" s="42"/>
      <c r="K965" s="42">
        <f>[1]Source!U812</f>
        <v>20.246400000000001</v>
      </c>
    </row>
    <row r="966" spans="1:22" ht="14" x14ac:dyDescent="0.3">
      <c r="A966" s="47"/>
      <c r="B966" s="47"/>
      <c r="C966" s="47"/>
      <c r="D966" s="47"/>
      <c r="E966" s="47"/>
      <c r="F966" s="47"/>
      <c r="G966" s="47"/>
      <c r="H966" s="47"/>
      <c r="I966" s="183">
        <f>J958+J959+J961+J962+J963+J964</f>
        <v>10292.259999999998</v>
      </c>
      <c r="J966" s="183"/>
      <c r="K966" s="46">
        <f>IF([1]Source!I812&lt;&gt;0, ROUND(I966/[1]Source!I812, 2), 0)</f>
        <v>57179.22</v>
      </c>
      <c r="P966" s="45">
        <f>I966</f>
        <v>10292.259999999998</v>
      </c>
    </row>
    <row r="967" spans="1:22" ht="28" x14ac:dyDescent="0.35">
      <c r="A967" s="51">
        <v>109</v>
      </c>
      <c r="B967" s="51" t="str">
        <f>[1]Source!F813</f>
        <v>1.16-2203-1-1/1</v>
      </c>
      <c r="C967" s="51" t="str">
        <f>[1]Source!G813</f>
        <v>Прочистка сифонов ( трапов)</v>
      </c>
      <c r="D967" s="50" t="str">
        <f>[1]Source!H813</f>
        <v>100 шт.</v>
      </c>
      <c r="E967" s="48">
        <f>[1]Source!I813</f>
        <v>1.1599999999999999</v>
      </c>
      <c r="F967" s="42"/>
      <c r="G967" s="49"/>
      <c r="H967" s="48"/>
      <c r="I967" s="48"/>
      <c r="J967" s="42"/>
      <c r="K967" s="42"/>
      <c r="Q967">
        <f>ROUND(([1]Source!BZ813/100)*ROUND(([1]Source!AF813*[1]Source!AV813)*[1]Source!I813, 2), 2)</f>
        <v>75715.850000000006</v>
      </c>
      <c r="R967">
        <f>[1]Source!X813</f>
        <v>75715.850000000006</v>
      </c>
      <c r="S967">
        <f>ROUND(([1]Source!CA813/100)*ROUND(([1]Source!AF813*[1]Source!AV813)*[1]Source!I813, 2), 2)</f>
        <v>10816.55</v>
      </c>
      <c r="T967">
        <f>[1]Source!Y813</f>
        <v>10816.55</v>
      </c>
      <c r="U967">
        <f>ROUND((175/100)*ROUND(([1]Source!AE813*[1]Source!AV813)*[1]Source!I813, 2), 2)</f>
        <v>0</v>
      </c>
      <c r="V967">
        <f>ROUND((108/100)*ROUND([1]Source!CS813*[1]Source!I813, 2), 2)</f>
        <v>0</v>
      </c>
    </row>
    <row r="968" spans="1:22" x14ac:dyDescent="0.25">
      <c r="C968" s="53" t="str">
        <f>"Объем: "&amp;[1]Source!I813&amp;"=116/"&amp;"100"</f>
        <v>Объем: 1,16=116/100</v>
      </c>
    </row>
    <row r="969" spans="1:22" ht="14.5" x14ac:dyDescent="0.35">
      <c r="A969" s="51"/>
      <c r="B969" s="51"/>
      <c r="C969" s="51" t="s">
        <v>183</v>
      </c>
      <c r="D969" s="50"/>
      <c r="E969" s="48"/>
      <c r="F969" s="42">
        <f>[1]Source!AO813</f>
        <v>7770.51</v>
      </c>
      <c r="G969" s="49" t="str">
        <f>[1]Source!DG813</f>
        <v>)*12</v>
      </c>
      <c r="H969" s="48">
        <f>[1]Source!AV813</f>
        <v>1</v>
      </c>
      <c r="I969" s="48">
        <f>IF([1]Source!BA813&lt;&gt; 0, [1]Source!BA813, 1)</f>
        <v>1</v>
      </c>
      <c r="J969" s="42">
        <f>[1]Source!S813</f>
        <v>108165.5</v>
      </c>
      <c r="K969" s="42"/>
    </row>
    <row r="970" spans="1:22" ht="14.5" x14ac:dyDescent="0.35">
      <c r="A970" s="51"/>
      <c r="B970" s="51"/>
      <c r="C970" s="51" t="s">
        <v>180</v>
      </c>
      <c r="D970" s="50"/>
      <c r="E970" s="48"/>
      <c r="F970" s="42">
        <f>[1]Source!AL813</f>
        <v>509.65</v>
      </c>
      <c r="G970" s="49" t="str">
        <f>[1]Source!DD813</f>
        <v>)*12</v>
      </c>
      <c r="H970" s="48">
        <f>[1]Source!AW813</f>
        <v>1</v>
      </c>
      <c r="I970" s="48">
        <f>IF([1]Source!BC813&lt;&gt; 0, [1]Source!BC813, 1)</f>
        <v>1</v>
      </c>
      <c r="J970" s="42">
        <f>[1]Source!P813</f>
        <v>7094.33</v>
      </c>
      <c r="K970" s="42"/>
    </row>
    <row r="971" spans="1:22" ht="14.5" x14ac:dyDescent="0.35">
      <c r="A971" s="51"/>
      <c r="B971" s="51"/>
      <c r="C971" s="51" t="s">
        <v>179</v>
      </c>
      <c r="D971" s="50" t="s">
        <v>176</v>
      </c>
      <c r="E971" s="48">
        <f>[1]Source!AT813</f>
        <v>70</v>
      </c>
      <c r="F971" s="42"/>
      <c r="G971" s="49"/>
      <c r="H971" s="48"/>
      <c r="I971" s="48"/>
      <c r="J971" s="42">
        <f>SUM(R967:R970)</f>
        <v>75715.850000000006</v>
      </c>
      <c r="K971" s="42"/>
    </row>
    <row r="972" spans="1:22" ht="14.5" x14ac:dyDescent="0.35">
      <c r="A972" s="51"/>
      <c r="B972" s="51"/>
      <c r="C972" s="51" t="s">
        <v>178</v>
      </c>
      <c r="D972" s="50" t="s">
        <v>176</v>
      </c>
      <c r="E972" s="48">
        <f>[1]Source!AU813</f>
        <v>10</v>
      </c>
      <c r="F972" s="42"/>
      <c r="G972" s="49"/>
      <c r="H972" s="48"/>
      <c r="I972" s="48"/>
      <c r="J972" s="42">
        <f>SUM(T967:T971)</f>
        <v>10816.55</v>
      </c>
      <c r="K972" s="42"/>
    </row>
    <row r="973" spans="1:22" ht="14.5" x14ac:dyDescent="0.35">
      <c r="A973" s="51"/>
      <c r="B973" s="51"/>
      <c r="C973" s="51" t="s">
        <v>175</v>
      </c>
      <c r="D973" s="50" t="s">
        <v>174</v>
      </c>
      <c r="E973" s="48">
        <f>[1]Source!AQ813</f>
        <v>28.02</v>
      </c>
      <c r="F973" s="42"/>
      <c r="G973" s="49" t="str">
        <f>[1]Source!DI813</f>
        <v>)*12</v>
      </c>
      <c r="H973" s="48">
        <f>[1]Source!AV813</f>
        <v>1</v>
      </c>
      <c r="I973" s="48"/>
      <c r="J973" s="42"/>
      <c r="K973" s="42">
        <f>[1]Source!U813</f>
        <v>390.03839999999997</v>
      </c>
    </row>
    <row r="974" spans="1:22" ht="14" x14ac:dyDescent="0.3">
      <c r="A974" s="47"/>
      <c r="B974" s="47"/>
      <c r="C974" s="47"/>
      <c r="D974" s="47"/>
      <c r="E974" s="47"/>
      <c r="F974" s="47"/>
      <c r="G974" s="47"/>
      <c r="H974" s="47"/>
      <c r="I974" s="183">
        <f>J969+J970+J971+J972</f>
        <v>201792.22999999998</v>
      </c>
      <c r="J974" s="183"/>
      <c r="K974" s="46">
        <f>IF([1]Source!I813&lt;&gt;0, ROUND(I974/[1]Source!I813, 2), 0)</f>
        <v>173958.82</v>
      </c>
      <c r="P974" s="45">
        <f>I974</f>
        <v>201792.22999999998</v>
      </c>
    </row>
    <row r="975" spans="1:22" ht="28" x14ac:dyDescent="0.35">
      <c r="A975" s="51">
        <v>110</v>
      </c>
      <c r="B975" s="51" t="str">
        <f>[1]Source!F814</f>
        <v>1.16-3101-3-1/1</v>
      </c>
      <c r="C975" s="51" t="str">
        <f>[1]Source!G814</f>
        <v>Прочистка канализационной сети внутренней</v>
      </c>
      <c r="D975" s="50" t="str">
        <f>[1]Source!H814</f>
        <v>100 м</v>
      </c>
      <c r="E975" s="48">
        <f>[1]Source!I814</f>
        <v>40.159999999999997</v>
      </c>
      <c r="F975" s="42"/>
      <c r="G975" s="49"/>
      <c r="H975" s="48"/>
      <c r="I975" s="48"/>
      <c r="J975" s="42"/>
      <c r="K975" s="42"/>
      <c r="Q975">
        <f>ROUND(([1]Source!BZ814/100)*ROUND(([1]Source!AF814*[1]Source!AV814)*[1]Source!I814, 2), 2)</f>
        <v>436190.85</v>
      </c>
      <c r="R975">
        <f>[1]Source!X814</f>
        <v>436190.85</v>
      </c>
      <c r="S975">
        <f>ROUND(([1]Source!CA814/100)*ROUND(([1]Source!AF814*[1]Source!AV814)*[1]Source!I814, 2), 2)</f>
        <v>62312.98</v>
      </c>
      <c r="T975">
        <f>[1]Source!Y814</f>
        <v>62312.98</v>
      </c>
      <c r="U975">
        <f>ROUND((175/100)*ROUND(([1]Source!AE814*[1]Source!AV814)*[1]Source!I814, 2), 2)</f>
        <v>0</v>
      </c>
      <c r="V975">
        <f>ROUND((108/100)*ROUND([1]Source!CS814*[1]Source!I814, 2), 2)</f>
        <v>0</v>
      </c>
    </row>
    <row r="976" spans="1:22" x14ac:dyDescent="0.25">
      <c r="C976" s="53" t="str">
        <f>"Объем: "&amp;[1]Source!I814&amp;"=4016/"&amp;"100"</f>
        <v>Объем: 40,16=4016/100</v>
      </c>
    </row>
    <row r="977" spans="1:22" ht="14.5" x14ac:dyDescent="0.35">
      <c r="A977" s="51"/>
      <c r="B977" s="51"/>
      <c r="C977" s="51" t="s">
        <v>183</v>
      </c>
      <c r="D977" s="50"/>
      <c r="E977" s="48"/>
      <c r="F977" s="42">
        <f>[1]Source!AO814</f>
        <v>7758.09</v>
      </c>
      <c r="G977" s="49" t="str">
        <f>[1]Source!DG814</f>
        <v>)*2</v>
      </c>
      <c r="H977" s="48">
        <f>[1]Source!AV814</f>
        <v>1</v>
      </c>
      <c r="I977" s="48">
        <f>IF([1]Source!BA814&lt;&gt; 0, [1]Source!BA814, 1)</f>
        <v>1</v>
      </c>
      <c r="J977" s="42">
        <f>[1]Source!S814</f>
        <v>623129.79</v>
      </c>
      <c r="K977" s="42"/>
    </row>
    <row r="978" spans="1:22" ht="14.5" x14ac:dyDescent="0.35">
      <c r="A978" s="51"/>
      <c r="B978" s="51"/>
      <c r="C978" s="51" t="s">
        <v>180</v>
      </c>
      <c r="D978" s="50"/>
      <c r="E978" s="48"/>
      <c r="F978" s="42">
        <f>[1]Source!AL814</f>
        <v>1985.97</v>
      </c>
      <c r="G978" s="49" t="str">
        <f>[1]Source!DD814</f>
        <v>)*2</v>
      </c>
      <c r="H978" s="48">
        <f>[1]Source!AW814</f>
        <v>1</v>
      </c>
      <c r="I978" s="48">
        <f>IF([1]Source!BC814&lt;&gt; 0, [1]Source!BC814, 1)</f>
        <v>1</v>
      </c>
      <c r="J978" s="42">
        <f>[1]Source!P814</f>
        <v>159513.10999999999</v>
      </c>
      <c r="K978" s="42"/>
    </row>
    <row r="979" spans="1:22" ht="14.5" x14ac:dyDescent="0.35">
      <c r="A979" s="51"/>
      <c r="B979" s="51"/>
      <c r="C979" s="51" t="s">
        <v>179</v>
      </c>
      <c r="D979" s="50" t="s">
        <v>176</v>
      </c>
      <c r="E979" s="48">
        <f>[1]Source!AT814</f>
        <v>70</v>
      </c>
      <c r="F979" s="42"/>
      <c r="G979" s="49"/>
      <c r="H979" s="48"/>
      <c r="I979" s="48"/>
      <c r="J979" s="42">
        <f>SUM(R975:R978)</f>
        <v>436190.85</v>
      </c>
      <c r="K979" s="42"/>
    </row>
    <row r="980" spans="1:22" ht="14.5" x14ac:dyDescent="0.35">
      <c r="A980" s="51"/>
      <c r="B980" s="51"/>
      <c r="C980" s="51" t="s">
        <v>178</v>
      </c>
      <c r="D980" s="50" t="s">
        <v>176</v>
      </c>
      <c r="E980" s="48">
        <f>[1]Source!AU814</f>
        <v>10</v>
      </c>
      <c r="F980" s="42"/>
      <c r="G980" s="49"/>
      <c r="H980" s="48"/>
      <c r="I980" s="48"/>
      <c r="J980" s="42">
        <f>SUM(T975:T979)</f>
        <v>62312.98</v>
      </c>
      <c r="K980" s="42"/>
    </row>
    <row r="981" spans="1:22" ht="14.5" x14ac:dyDescent="0.35">
      <c r="A981" s="51"/>
      <c r="B981" s="51"/>
      <c r="C981" s="51" t="s">
        <v>175</v>
      </c>
      <c r="D981" s="50" t="s">
        <v>174</v>
      </c>
      <c r="E981" s="48">
        <f>[1]Source!AQ814</f>
        <v>29.54</v>
      </c>
      <c r="F981" s="42"/>
      <c r="G981" s="49" t="str">
        <f>[1]Source!DI814</f>
        <v>)*2</v>
      </c>
      <c r="H981" s="48">
        <f>[1]Source!AV814</f>
        <v>1</v>
      </c>
      <c r="I981" s="48"/>
      <c r="J981" s="42"/>
      <c r="K981" s="42">
        <f>[1]Source!U814</f>
        <v>2372.6527999999998</v>
      </c>
    </row>
    <row r="982" spans="1:22" ht="14" x14ac:dyDescent="0.3">
      <c r="A982" s="47"/>
      <c r="B982" s="47"/>
      <c r="C982" s="47"/>
      <c r="D982" s="47"/>
      <c r="E982" s="47"/>
      <c r="F982" s="47"/>
      <c r="G982" s="47"/>
      <c r="H982" s="47"/>
      <c r="I982" s="183">
        <f>J977+J978+J979+J980</f>
        <v>1281146.73</v>
      </c>
      <c r="J982" s="183"/>
      <c r="K982" s="46">
        <f>IF([1]Source!I814&lt;&gt;0, ROUND(I982/[1]Source!I814, 2), 0)</f>
        <v>31901.06</v>
      </c>
      <c r="P982" s="45">
        <f>I982</f>
        <v>1281146.73</v>
      </c>
    </row>
    <row r="983" spans="1:22" ht="42" x14ac:dyDescent="0.35">
      <c r="A983" s="51">
        <v>111</v>
      </c>
      <c r="B983" s="51" t="str">
        <f>[1]Source!F815</f>
        <v>1.16-2203-1-1/1</v>
      </c>
      <c r="C983" s="51" t="str">
        <f>[1]Source!G815</f>
        <v>Прочистка сифонов (умывальники, раковины,  писсуары, душевые кабины, поддоны)</v>
      </c>
      <c r="D983" s="50" t="str">
        <f>[1]Source!H815</f>
        <v>100 шт.</v>
      </c>
      <c r="E983" s="48">
        <f>[1]Source!I815</f>
        <v>3.98</v>
      </c>
      <c r="F983" s="42"/>
      <c r="G983" s="49"/>
      <c r="H983" s="48"/>
      <c r="I983" s="48"/>
      <c r="J983" s="42"/>
      <c r="K983" s="42"/>
      <c r="Q983">
        <f>ROUND(([1]Source!BZ815/100)*ROUND(([1]Source!AF815*[1]Source!AV815)*[1]Source!I815, 2), 2)</f>
        <v>259783.69</v>
      </c>
      <c r="R983">
        <f>[1]Source!X815</f>
        <v>259783.69</v>
      </c>
      <c r="S983">
        <f>ROUND(([1]Source!CA815/100)*ROUND(([1]Source!AF815*[1]Source!AV815)*[1]Source!I815, 2), 2)</f>
        <v>37111.96</v>
      </c>
      <c r="T983">
        <f>[1]Source!Y815</f>
        <v>37111.96</v>
      </c>
      <c r="U983">
        <f>ROUND((175/100)*ROUND(([1]Source!AE815*[1]Source!AV815)*[1]Source!I815, 2), 2)</f>
        <v>0</v>
      </c>
      <c r="V983">
        <f>ROUND((108/100)*ROUND([1]Source!CS815*[1]Source!I815, 2), 2)</f>
        <v>0</v>
      </c>
    </row>
    <row r="984" spans="1:22" x14ac:dyDescent="0.25">
      <c r="C984" s="53" t="str">
        <f>"Объем: "&amp;[1]Source!I815&amp;"=398/"&amp;"100"</f>
        <v>Объем: 3,98=398/100</v>
      </c>
    </row>
    <row r="985" spans="1:22" ht="14.5" x14ac:dyDescent="0.35">
      <c r="A985" s="51"/>
      <c r="B985" s="51"/>
      <c r="C985" s="51" t="s">
        <v>183</v>
      </c>
      <c r="D985" s="50"/>
      <c r="E985" s="48"/>
      <c r="F985" s="42">
        <f>[1]Source!AO815</f>
        <v>7770.51</v>
      </c>
      <c r="G985" s="49" t="str">
        <f>[1]Source!DG815</f>
        <v>)*12</v>
      </c>
      <c r="H985" s="48">
        <f>[1]Source!AV815</f>
        <v>1</v>
      </c>
      <c r="I985" s="48">
        <f>IF([1]Source!BA815&lt;&gt; 0, [1]Source!BA815, 1)</f>
        <v>1</v>
      </c>
      <c r="J985" s="42">
        <f>[1]Source!S815</f>
        <v>371119.56</v>
      </c>
      <c r="K985" s="42"/>
    </row>
    <row r="986" spans="1:22" ht="14.5" x14ac:dyDescent="0.35">
      <c r="A986" s="51"/>
      <c r="B986" s="51"/>
      <c r="C986" s="51" t="s">
        <v>180</v>
      </c>
      <c r="D986" s="50"/>
      <c r="E986" s="48"/>
      <c r="F986" s="42">
        <f>[1]Source!AL815</f>
        <v>509.65</v>
      </c>
      <c r="G986" s="49" t="str">
        <f>[1]Source!DD815</f>
        <v>)*12</v>
      </c>
      <c r="H986" s="48">
        <f>[1]Source!AW815</f>
        <v>1</v>
      </c>
      <c r="I986" s="48">
        <f>IF([1]Source!BC815&lt;&gt; 0, [1]Source!BC815, 1)</f>
        <v>1</v>
      </c>
      <c r="J986" s="42">
        <f>[1]Source!P815</f>
        <v>24340.880000000001</v>
      </c>
      <c r="K986" s="42"/>
    </row>
    <row r="987" spans="1:22" ht="14.5" x14ac:dyDescent="0.35">
      <c r="A987" s="51"/>
      <c r="B987" s="51"/>
      <c r="C987" s="51" t="s">
        <v>179</v>
      </c>
      <c r="D987" s="50" t="s">
        <v>176</v>
      </c>
      <c r="E987" s="48">
        <f>[1]Source!AT815</f>
        <v>70</v>
      </c>
      <c r="F987" s="42"/>
      <c r="G987" s="49"/>
      <c r="H987" s="48"/>
      <c r="I987" s="48"/>
      <c r="J987" s="42">
        <f>SUM(R983:R986)</f>
        <v>259783.69</v>
      </c>
      <c r="K987" s="42"/>
    </row>
    <row r="988" spans="1:22" ht="14.5" x14ac:dyDescent="0.35">
      <c r="A988" s="51"/>
      <c r="B988" s="51"/>
      <c r="C988" s="51" t="s">
        <v>178</v>
      </c>
      <c r="D988" s="50" t="s">
        <v>176</v>
      </c>
      <c r="E988" s="48">
        <f>[1]Source!AU815</f>
        <v>10</v>
      </c>
      <c r="F988" s="42"/>
      <c r="G988" s="49"/>
      <c r="H988" s="48"/>
      <c r="I988" s="48"/>
      <c r="J988" s="42">
        <f>SUM(T983:T987)</f>
        <v>37111.96</v>
      </c>
      <c r="K988" s="42"/>
    </row>
    <row r="989" spans="1:22" ht="14.5" x14ac:dyDescent="0.35">
      <c r="A989" s="51"/>
      <c r="B989" s="51"/>
      <c r="C989" s="51" t="s">
        <v>175</v>
      </c>
      <c r="D989" s="50" t="s">
        <v>174</v>
      </c>
      <c r="E989" s="48">
        <f>[1]Source!AQ815</f>
        <v>28.02</v>
      </c>
      <c r="F989" s="42"/>
      <c r="G989" s="49" t="str">
        <f>[1]Source!DI815</f>
        <v>)*12</v>
      </c>
      <c r="H989" s="48">
        <f>[1]Source!AV815</f>
        <v>1</v>
      </c>
      <c r="I989" s="48"/>
      <c r="J989" s="42"/>
      <c r="K989" s="42">
        <f>[1]Source!U815</f>
        <v>1338.2352000000001</v>
      </c>
    </row>
    <row r="990" spans="1:22" ht="14" x14ac:dyDescent="0.3">
      <c r="A990" s="47"/>
      <c r="B990" s="47"/>
      <c r="C990" s="47"/>
      <c r="D990" s="47"/>
      <c r="E990" s="47"/>
      <c r="F990" s="47"/>
      <c r="G990" s="47"/>
      <c r="H990" s="47"/>
      <c r="I990" s="183">
        <f>J985+J986+J987+J988</f>
        <v>692356.09</v>
      </c>
      <c r="J990" s="183"/>
      <c r="K990" s="46">
        <f>IF([1]Source!I815&lt;&gt;0, ROUND(I990/[1]Source!I815, 2), 0)</f>
        <v>173958.82</v>
      </c>
      <c r="P990" s="45">
        <f>I990</f>
        <v>692356.09</v>
      </c>
    </row>
    <row r="992" spans="1:22" ht="14" x14ac:dyDescent="0.3">
      <c r="A992" s="189" t="str">
        <f>CONCATENATE("Итого по разделу: ",IF([1]Source!G817&lt;&gt;"Новый раздел", [1]Source!G817, ""))</f>
        <v>Итого по разделу: Система водоотведения</v>
      </c>
      <c r="B992" s="189"/>
      <c r="C992" s="189"/>
      <c r="D992" s="189"/>
      <c r="E992" s="189"/>
      <c r="F992" s="189"/>
      <c r="G992" s="189"/>
      <c r="H992" s="189"/>
      <c r="I992" s="184">
        <f>SUM(P912:P991)</f>
        <v>2538938.4899999998</v>
      </c>
      <c r="J992" s="185"/>
      <c r="K992" s="38"/>
    </row>
    <row r="995" spans="1:22" ht="16.5" x14ac:dyDescent="0.35">
      <c r="A995" s="190" t="str">
        <f>CONCATENATE("Раздел: ",IF([1]Source!G847&lt;&gt;"Новый раздел", [1]Source!G847, ""))</f>
        <v>Раздел: Система электроснабжения</v>
      </c>
      <c r="B995" s="190"/>
      <c r="C995" s="190"/>
      <c r="D995" s="190"/>
      <c r="E995" s="190"/>
      <c r="F995" s="190"/>
      <c r="G995" s="190"/>
      <c r="H995" s="190"/>
      <c r="I995" s="190"/>
      <c r="J995" s="190"/>
      <c r="K995" s="190"/>
    </row>
    <row r="996" spans="1:22" ht="42" x14ac:dyDescent="0.35">
      <c r="A996" s="51">
        <v>112</v>
      </c>
      <c r="B996" s="51" t="str">
        <f>[1]Source!F851</f>
        <v>1.21-2203-18-2/1</v>
      </c>
      <c r="C996" s="51" t="str">
        <f>[1]Source!G851</f>
        <v>Техническое обслуживание главного распределительного силового щита типа ГРЩ, ГРЩС с количеством вводов 2</v>
      </c>
      <c r="D996" s="50" t="str">
        <f>[1]Source!H851</f>
        <v>шт.</v>
      </c>
      <c r="E996" s="48">
        <f>[1]Source!I851</f>
        <v>11</v>
      </c>
      <c r="F996" s="42"/>
      <c r="G996" s="49"/>
      <c r="H996" s="48"/>
      <c r="I996" s="48"/>
      <c r="J996" s="42"/>
      <c r="K996" s="42"/>
      <c r="Q996">
        <f>ROUND(([1]Source!BZ851/100)*ROUND(([1]Source!AF851*[1]Source!AV851)*[1]Source!I851, 2), 2)</f>
        <v>7577.72</v>
      </c>
      <c r="R996">
        <f>[1]Source!X851</f>
        <v>7577.72</v>
      </c>
      <c r="S996">
        <f>ROUND(([1]Source!CA851/100)*ROUND(([1]Source!AF851*[1]Source!AV851)*[1]Source!I851, 2), 2)</f>
        <v>1082.53</v>
      </c>
      <c r="T996">
        <f>[1]Source!Y851</f>
        <v>1082.53</v>
      </c>
      <c r="U996">
        <f>ROUND((175/100)*ROUND(([1]Source!AE851*[1]Source!AV851)*[1]Source!I851, 2), 2)</f>
        <v>1786.4</v>
      </c>
      <c r="V996">
        <f>ROUND((108/100)*ROUND([1]Source!CS851*[1]Source!I851, 2), 2)</f>
        <v>1102.46</v>
      </c>
    </row>
    <row r="997" spans="1:22" ht="14.5" x14ac:dyDescent="0.35">
      <c r="A997" s="51"/>
      <c r="B997" s="51"/>
      <c r="C997" s="51" t="s">
        <v>183</v>
      </c>
      <c r="D997" s="50"/>
      <c r="E997" s="48"/>
      <c r="F997" s="42">
        <f>[1]Source!AO851</f>
        <v>492.06</v>
      </c>
      <c r="G997" s="49" t="str">
        <f>[1]Source!DG851</f>
        <v>)*2</v>
      </c>
      <c r="H997" s="48">
        <f>[1]Source!AV851</f>
        <v>1</v>
      </c>
      <c r="I997" s="48">
        <f>IF([1]Source!BA851&lt;&gt; 0, [1]Source!BA851, 1)</f>
        <v>1</v>
      </c>
      <c r="J997" s="42">
        <f>[1]Source!S851</f>
        <v>10825.32</v>
      </c>
      <c r="K997" s="42"/>
    </row>
    <row r="998" spans="1:22" ht="14.5" x14ac:dyDescent="0.35">
      <c r="A998" s="51"/>
      <c r="B998" s="51"/>
      <c r="C998" s="51" t="s">
        <v>182</v>
      </c>
      <c r="D998" s="50"/>
      <c r="E998" s="48"/>
      <c r="F998" s="42">
        <f>[1]Source!AM851</f>
        <v>71.09</v>
      </c>
      <c r="G998" s="49" t="str">
        <f>[1]Source!DE851</f>
        <v>)*2</v>
      </c>
      <c r="H998" s="48">
        <f>[1]Source!AV851</f>
        <v>1</v>
      </c>
      <c r="I998" s="48">
        <f>IF([1]Source!BB851&lt;&gt; 0, [1]Source!BB851, 1)</f>
        <v>1</v>
      </c>
      <c r="J998" s="42">
        <f>[1]Source!Q851</f>
        <v>1563.98</v>
      </c>
      <c r="K998" s="42"/>
    </row>
    <row r="999" spans="1:22" ht="14.5" x14ac:dyDescent="0.35">
      <c r="A999" s="51"/>
      <c r="B999" s="51"/>
      <c r="C999" s="51" t="s">
        <v>181</v>
      </c>
      <c r="D999" s="50"/>
      <c r="E999" s="48"/>
      <c r="F999" s="42">
        <f>[1]Source!AN851</f>
        <v>46.4</v>
      </c>
      <c r="G999" s="49" t="str">
        <f>[1]Source!DF851</f>
        <v>)*2</v>
      </c>
      <c r="H999" s="48">
        <f>[1]Source!AV851</f>
        <v>1</v>
      </c>
      <c r="I999" s="48">
        <f>IF([1]Source!BS851&lt;&gt; 0, [1]Source!BS851, 1)</f>
        <v>1</v>
      </c>
      <c r="J999" s="52">
        <f>[1]Source!R851</f>
        <v>1020.8</v>
      </c>
      <c r="K999" s="42"/>
    </row>
    <row r="1000" spans="1:22" ht="14.5" x14ac:dyDescent="0.35">
      <c r="A1000" s="51"/>
      <c r="B1000" s="51"/>
      <c r="C1000" s="51" t="s">
        <v>180</v>
      </c>
      <c r="D1000" s="50"/>
      <c r="E1000" s="48"/>
      <c r="F1000" s="42">
        <f>[1]Source!AL851</f>
        <v>0.59</v>
      </c>
      <c r="G1000" s="49" t="str">
        <f>[1]Source!DD851</f>
        <v>)*2</v>
      </c>
      <c r="H1000" s="48">
        <f>[1]Source!AW851</f>
        <v>1</v>
      </c>
      <c r="I1000" s="48">
        <f>IF([1]Source!BC851&lt;&gt; 0, [1]Source!BC851, 1)</f>
        <v>1</v>
      </c>
      <c r="J1000" s="42">
        <f>[1]Source!P851</f>
        <v>12.98</v>
      </c>
      <c r="K1000" s="42"/>
    </row>
    <row r="1001" spans="1:22" ht="14.5" x14ac:dyDescent="0.35">
      <c r="A1001" s="51"/>
      <c r="B1001" s="51"/>
      <c r="C1001" s="51" t="s">
        <v>179</v>
      </c>
      <c r="D1001" s="50" t="s">
        <v>176</v>
      </c>
      <c r="E1001" s="48">
        <f>[1]Source!AT851</f>
        <v>70</v>
      </c>
      <c r="F1001" s="42"/>
      <c r="G1001" s="49"/>
      <c r="H1001" s="48"/>
      <c r="I1001" s="48"/>
      <c r="J1001" s="42">
        <f>SUM(R996:R1000)</f>
        <v>7577.72</v>
      </c>
      <c r="K1001" s="42"/>
    </row>
    <row r="1002" spans="1:22" ht="14.5" x14ac:dyDescent="0.35">
      <c r="A1002" s="51"/>
      <c r="B1002" s="51"/>
      <c r="C1002" s="51" t="s">
        <v>178</v>
      </c>
      <c r="D1002" s="50" t="s">
        <v>176</v>
      </c>
      <c r="E1002" s="48">
        <f>[1]Source!AU851</f>
        <v>10</v>
      </c>
      <c r="F1002" s="42"/>
      <c r="G1002" s="49"/>
      <c r="H1002" s="48"/>
      <c r="I1002" s="48"/>
      <c r="J1002" s="42">
        <f>SUM(T996:T1001)</f>
        <v>1082.53</v>
      </c>
      <c r="K1002" s="42"/>
    </row>
    <row r="1003" spans="1:22" ht="14.5" x14ac:dyDescent="0.35">
      <c r="A1003" s="51"/>
      <c r="B1003" s="51"/>
      <c r="C1003" s="51" t="s">
        <v>177</v>
      </c>
      <c r="D1003" s="50" t="s">
        <v>176</v>
      </c>
      <c r="E1003" s="48">
        <f>108</f>
        <v>108</v>
      </c>
      <c r="F1003" s="42"/>
      <c r="G1003" s="49"/>
      <c r="H1003" s="48"/>
      <c r="I1003" s="48"/>
      <c r="J1003" s="42">
        <f>SUM(V996:V1002)</f>
        <v>1102.46</v>
      </c>
      <c r="K1003" s="42"/>
    </row>
    <row r="1004" spans="1:22" ht="14.5" x14ac:dyDescent="0.35">
      <c r="A1004" s="51"/>
      <c r="B1004" s="51"/>
      <c r="C1004" s="51" t="s">
        <v>175</v>
      </c>
      <c r="D1004" s="50" t="s">
        <v>174</v>
      </c>
      <c r="E1004" s="48">
        <f>[1]Source!AQ851</f>
        <v>1.68</v>
      </c>
      <c r="F1004" s="42"/>
      <c r="G1004" s="49" t="str">
        <f>[1]Source!DI851</f>
        <v>)*2</v>
      </c>
      <c r="H1004" s="48">
        <f>[1]Source!AV851</f>
        <v>1</v>
      </c>
      <c r="I1004" s="48"/>
      <c r="J1004" s="42"/>
      <c r="K1004" s="42">
        <f>[1]Source!U851</f>
        <v>36.96</v>
      </c>
    </row>
    <row r="1005" spans="1:22" ht="14" x14ac:dyDescent="0.3">
      <c r="A1005" s="47"/>
      <c r="B1005" s="47"/>
      <c r="C1005" s="47"/>
      <c r="D1005" s="47"/>
      <c r="E1005" s="47"/>
      <c r="F1005" s="47"/>
      <c r="G1005" s="47"/>
      <c r="H1005" s="47"/>
      <c r="I1005" s="183">
        <f>J997+J998+J1000+J1001+J1002+J1003</f>
        <v>22164.989999999998</v>
      </c>
      <c r="J1005" s="183"/>
      <c r="K1005" s="46">
        <f>IF([1]Source!I851&lt;&gt;0, ROUND(I1005/[1]Source!I851, 2), 0)</f>
        <v>2015</v>
      </c>
      <c r="P1005" s="45">
        <f>I1005</f>
        <v>22164.989999999998</v>
      </c>
    </row>
    <row r="1006" spans="1:22" ht="56" x14ac:dyDescent="0.35">
      <c r="A1006" s="51">
        <v>113</v>
      </c>
      <c r="B1006" s="51" t="str">
        <f>[1]Source!F852</f>
        <v>1.21-2201-3-2/1</v>
      </c>
      <c r="C1006" s="51" t="str">
        <f>[1]Source!G852</f>
        <v>Технический осмотр силового распределительного пункта с вводным рубильником и предохранителями, число групп 6</v>
      </c>
      <c r="D1006" s="50" t="str">
        <f>[1]Source!H852</f>
        <v>шт.</v>
      </c>
      <c r="E1006" s="48">
        <f>[1]Source!I852</f>
        <v>11</v>
      </c>
      <c r="F1006" s="42"/>
      <c r="G1006" s="49"/>
      <c r="H1006" s="48"/>
      <c r="I1006" s="48"/>
      <c r="J1006" s="42"/>
      <c r="K1006" s="42"/>
      <c r="Q1006">
        <f>ROUND(([1]Source!BZ852/100)*ROUND(([1]Source!AF852*[1]Source!AV852)*[1]Source!I852, 2), 2)</f>
        <v>6503.42</v>
      </c>
      <c r="R1006">
        <f>[1]Source!X852</f>
        <v>6503.42</v>
      </c>
      <c r="S1006">
        <f>ROUND(([1]Source!CA852/100)*ROUND(([1]Source!AF852*[1]Source!AV852)*[1]Source!I852, 2), 2)</f>
        <v>929.06</v>
      </c>
      <c r="T1006">
        <f>[1]Source!Y852</f>
        <v>929.06</v>
      </c>
      <c r="U1006">
        <f>ROUND((175/100)*ROUND(([1]Source!AE852*[1]Source!AV852)*[1]Source!I852, 2), 2)</f>
        <v>0</v>
      </c>
      <c r="V1006">
        <f>ROUND((108/100)*ROUND([1]Source!CS852*[1]Source!I852, 2), 2)</f>
        <v>0</v>
      </c>
    </row>
    <row r="1007" spans="1:22" ht="14.5" x14ac:dyDescent="0.35">
      <c r="A1007" s="51"/>
      <c r="B1007" s="51"/>
      <c r="C1007" s="51" t="s">
        <v>183</v>
      </c>
      <c r="D1007" s="50"/>
      <c r="E1007" s="48"/>
      <c r="F1007" s="42">
        <f>[1]Source!AO852</f>
        <v>84.46</v>
      </c>
      <c r="G1007" s="49" t="str">
        <f>[1]Source!DG852</f>
        <v>)*10</v>
      </c>
      <c r="H1007" s="48">
        <f>[1]Source!AV852</f>
        <v>1</v>
      </c>
      <c r="I1007" s="48">
        <f>IF([1]Source!BA852&lt;&gt; 0, [1]Source!BA852, 1)</f>
        <v>1</v>
      </c>
      <c r="J1007" s="42">
        <f>[1]Source!S852</f>
        <v>9290.6</v>
      </c>
      <c r="K1007" s="42"/>
    </row>
    <row r="1008" spans="1:22" ht="14.5" x14ac:dyDescent="0.35">
      <c r="A1008" s="51"/>
      <c r="B1008" s="51"/>
      <c r="C1008" s="51" t="s">
        <v>179</v>
      </c>
      <c r="D1008" s="50" t="s">
        <v>176</v>
      </c>
      <c r="E1008" s="48">
        <f>[1]Source!AT852</f>
        <v>70</v>
      </c>
      <c r="F1008" s="42"/>
      <c r="G1008" s="49"/>
      <c r="H1008" s="48"/>
      <c r="I1008" s="48"/>
      <c r="J1008" s="42">
        <f>SUM(R1006:R1007)</f>
        <v>6503.42</v>
      </c>
      <c r="K1008" s="42"/>
    </row>
    <row r="1009" spans="1:22" ht="14.5" x14ac:dyDescent="0.35">
      <c r="A1009" s="51"/>
      <c r="B1009" s="51"/>
      <c r="C1009" s="51" t="s">
        <v>178</v>
      </c>
      <c r="D1009" s="50" t="s">
        <v>176</v>
      </c>
      <c r="E1009" s="48">
        <f>[1]Source!AU852</f>
        <v>10</v>
      </c>
      <c r="F1009" s="42"/>
      <c r="G1009" s="49"/>
      <c r="H1009" s="48"/>
      <c r="I1009" s="48"/>
      <c r="J1009" s="42">
        <f>SUM(T1006:T1008)</f>
        <v>929.06</v>
      </c>
      <c r="K1009" s="42"/>
    </row>
    <row r="1010" spans="1:22" ht="14.5" x14ac:dyDescent="0.35">
      <c r="A1010" s="51"/>
      <c r="B1010" s="51"/>
      <c r="C1010" s="51" t="s">
        <v>175</v>
      </c>
      <c r="D1010" s="50" t="s">
        <v>174</v>
      </c>
      <c r="E1010" s="48">
        <f>[1]Source!AQ852</f>
        <v>0.25</v>
      </c>
      <c r="F1010" s="42"/>
      <c r="G1010" s="49" t="str">
        <f>[1]Source!DI852</f>
        <v>)*10</v>
      </c>
      <c r="H1010" s="48">
        <f>[1]Source!AV852</f>
        <v>1</v>
      </c>
      <c r="I1010" s="48"/>
      <c r="J1010" s="42"/>
      <c r="K1010" s="42">
        <f>[1]Source!U852</f>
        <v>27.5</v>
      </c>
    </row>
    <row r="1011" spans="1:22" ht="14" x14ac:dyDescent="0.3">
      <c r="A1011" s="47"/>
      <c r="B1011" s="47"/>
      <c r="C1011" s="47"/>
      <c r="D1011" s="47"/>
      <c r="E1011" s="47"/>
      <c r="F1011" s="47"/>
      <c r="G1011" s="47"/>
      <c r="H1011" s="47"/>
      <c r="I1011" s="183">
        <f>J1007+J1008+J1009</f>
        <v>16723.080000000002</v>
      </c>
      <c r="J1011" s="183"/>
      <c r="K1011" s="46">
        <f>IF([1]Source!I852&lt;&gt;0, ROUND(I1011/[1]Source!I852, 2), 0)</f>
        <v>1520.28</v>
      </c>
      <c r="P1011" s="45">
        <f>I1011</f>
        <v>16723.080000000002</v>
      </c>
    </row>
    <row r="1012" spans="1:22" ht="56" x14ac:dyDescent="0.35">
      <c r="A1012" s="51">
        <v>114</v>
      </c>
      <c r="B1012" s="51" t="str">
        <f>[1]Source!F853</f>
        <v>1.21-2203-2-5/1</v>
      </c>
      <c r="C1012" s="51" t="str">
        <f>[1]Source!G853</f>
        <v>Техническое обслуживание силового распределительного пункта с установочными автоматами, число групп 12</v>
      </c>
      <c r="D1012" s="50" t="str">
        <f>[1]Source!H853</f>
        <v>шт.</v>
      </c>
      <c r="E1012" s="48">
        <f>[1]Source!I853</f>
        <v>20</v>
      </c>
      <c r="F1012" s="42"/>
      <c r="G1012" s="49"/>
      <c r="H1012" s="48"/>
      <c r="I1012" s="48"/>
      <c r="J1012" s="42"/>
      <c r="K1012" s="42"/>
      <c r="Q1012">
        <f>ROUND(([1]Source!BZ853/100)*ROUND(([1]Source!AF853*[1]Source!AV853)*[1]Source!I853, 2), 2)</f>
        <v>227041.92000000001</v>
      </c>
      <c r="R1012">
        <f>[1]Source!X853</f>
        <v>227041.92000000001</v>
      </c>
      <c r="S1012">
        <f>ROUND(([1]Source!CA853/100)*ROUND(([1]Source!AF853*[1]Source!AV853)*[1]Source!I853, 2), 2)</f>
        <v>32434.560000000001</v>
      </c>
      <c r="T1012">
        <f>[1]Source!Y853</f>
        <v>32434.560000000001</v>
      </c>
      <c r="U1012">
        <f>ROUND((175/100)*ROUND(([1]Source!AE853*[1]Source!AV853)*[1]Source!I853, 2), 2)</f>
        <v>0</v>
      </c>
      <c r="V1012">
        <f>ROUND((108/100)*ROUND([1]Source!CS853*[1]Source!I853, 2), 2)</f>
        <v>0</v>
      </c>
    </row>
    <row r="1013" spans="1:22" ht="14.5" x14ac:dyDescent="0.35">
      <c r="A1013" s="51"/>
      <c r="B1013" s="51"/>
      <c r="C1013" s="51" t="s">
        <v>183</v>
      </c>
      <c r="D1013" s="50"/>
      <c r="E1013" s="48"/>
      <c r="F1013" s="42">
        <f>[1]Source!AO853</f>
        <v>8108.64</v>
      </c>
      <c r="G1013" s="49" t="str">
        <f>[1]Source!DG853</f>
        <v>)*2</v>
      </c>
      <c r="H1013" s="48">
        <f>[1]Source!AV853</f>
        <v>1</v>
      </c>
      <c r="I1013" s="48">
        <f>IF([1]Source!BA853&lt;&gt; 0, [1]Source!BA853, 1)</f>
        <v>1</v>
      </c>
      <c r="J1013" s="42">
        <f>[1]Source!S853</f>
        <v>324345.59999999998</v>
      </c>
      <c r="K1013" s="42"/>
    </row>
    <row r="1014" spans="1:22" ht="14.5" x14ac:dyDescent="0.35">
      <c r="A1014" s="51"/>
      <c r="B1014" s="51"/>
      <c r="C1014" s="51" t="s">
        <v>180</v>
      </c>
      <c r="D1014" s="50"/>
      <c r="E1014" s="48"/>
      <c r="F1014" s="42">
        <f>[1]Source!AL853</f>
        <v>140.41</v>
      </c>
      <c r="G1014" s="49" t="str">
        <f>[1]Source!DD853</f>
        <v>)*2</v>
      </c>
      <c r="H1014" s="48">
        <f>[1]Source!AW853</f>
        <v>1</v>
      </c>
      <c r="I1014" s="48">
        <f>IF([1]Source!BC853&lt;&gt; 0, [1]Source!BC853, 1)</f>
        <v>1</v>
      </c>
      <c r="J1014" s="42">
        <f>[1]Source!P853</f>
        <v>5616.4</v>
      </c>
      <c r="K1014" s="42"/>
    </row>
    <row r="1015" spans="1:22" ht="14.5" x14ac:dyDescent="0.35">
      <c r="A1015" s="51"/>
      <c r="B1015" s="51"/>
      <c r="C1015" s="51" t="s">
        <v>179</v>
      </c>
      <c r="D1015" s="50" t="s">
        <v>176</v>
      </c>
      <c r="E1015" s="48">
        <f>[1]Source!AT853</f>
        <v>70</v>
      </c>
      <c r="F1015" s="42"/>
      <c r="G1015" s="49"/>
      <c r="H1015" s="48"/>
      <c r="I1015" s="48"/>
      <c r="J1015" s="42">
        <f>SUM(R1012:R1014)</f>
        <v>227041.92000000001</v>
      </c>
      <c r="K1015" s="42"/>
    </row>
    <row r="1016" spans="1:22" ht="14.5" x14ac:dyDescent="0.35">
      <c r="A1016" s="51"/>
      <c r="B1016" s="51"/>
      <c r="C1016" s="51" t="s">
        <v>178</v>
      </c>
      <c r="D1016" s="50" t="s">
        <v>176</v>
      </c>
      <c r="E1016" s="48">
        <f>[1]Source!AU853</f>
        <v>10</v>
      </c>
      <c r="F1016" s="42"/>
      <c r="G1016" s="49"/>
      <c r="H1016" s="48"/>
      <c r="I1016" s="48"/>
      <c r="J1016" s="42">
        <f>SUM(T1012:T1015)</f>
        <v>32434.560000000001</v>
      </c>
      <c r="K1016" s="42"/>
    </row>
    <row r="1017" spans="1:22" ht="14.5" x14ac:dyDescent="0.35">
      <c r="A1017" s="51"/>
      <c r="B1017" s="51"/>
      <c r="C1017" s="51" t="s">
        <v>175</v>
      </c>
      <c r="D1017" s="50" t="s">
        <v>174</v>
      </c>
      <c r="E1017" s="48">
        <f>[1]Source!AQ853</f>
        <v>24</v>
      </c>
      <c r="F1017" s="42"/>
      <c r="G1017" s="49" t="str">
        <f>[1]Source!DI853</f>
        <v>)*2</v>
      </c>
      <c r="H1017" s="48">
        <f>[1]Source!AV853</f>
        <v>1</v>
      </c>
      <c r="I1017" s="48"/>
      <c r="J1017" s="42"/>
      <c r="K1017" s="42">
        <f>[1]Source!U853</f>
        <v>960</v>
      </c>
    </row>
    <row r="1018" spans="1:22" ht="14" x14ac:dyDescent="0.3">
      <c r="A1018" s="47"/>
      <c r="B1018" s="47"/>
      <c r="C1018" s="47"/>
      <c r="D1018" s="47"/>
      <c r="E1018" s="47"/>
      <c r="F1018" s="47"/>
      <c r="G1018" s="47"/>
      <c r="H1018" s="47"/>
      <c r="I1018" s="183">
        <f>J1013+J1014+J1015+J1016</f>
        <v>589438.4800000001</v>
      </c>
      <c r="J1018" s="183"/>
      <c r="K1018" s="46">
        <f>IF([1]Source!I853&lt;&gt;0, ROUND(I1018/[1]Source!I853, 2), 0)</f>
        <v>29471.919999999998</v>
      </c>
      <c r="P1018" s="45">
        <f>I1018</f>
        <v>589438.4800000001</v>
      </c>
    </row>
    <row r="1019" spans="1:22" ht="56" x14ac:dyDescent="0.35">
      <c r="A1019" s="51">
        <v>115</v>
      </c>
      <c r="B1019" s="51" t="str">
        <f>[1]Source!F854</f>
        <v>1.21-2201-2-5/1</v>
      </c>
      <c r="C1019" s="51" t="str">
        <f>[1]Source!G854</f>
        <v>Технический осмотр силового распределительного пункта с установочными автоматами, число групп 12</v>
      </c>
      <c r="D1019" s="50" t="str">
        <f>[1]Source!H854</f>
        <v>шт.</v>
      </c>
      <c r="E1019" s="48">
        <f>[1]Source!I854</f>
        <v>20</v>
      </c>
      <c r="F1019" s="42"/>
      <c r="G1019" s="49"/>
      <c r="H1019" s="48"/>
      <c r="I1019" s="48"/>
      <c r="J1019" s="42"/>
      <c r="K1019" s="42"/>
      <c r="Q1019">
        <f>ROUND(([1]Source!BZ854/100)*ROUND(([1]Source!AF854*[1]Source!AV854)*[1]Source!I854, 2), 2)</f>
        <v>37840.6</v>
      </c>
      <c r="R1019">
        <f>[1]Source!X854</f>
        <v>37840.6</v>
      </c>
      <c r="S1019">
        <f>ROUND(([1]Source!CA854/100)*ROUND(([1]Source!AF854*[1]Source!AV854)*[1]Source!I854, 2), 2)</f>
        <v>5405.8</v>
      </c>
      <c r="T1019">
        <f>[1]Source!Y854</f>
        <v>5405.8</v>
      </c>
      <c r="U1019">
        <f>ROUND((175/100)*ROUND(([1]Source!AE854*[1]Source!AV854)*[1]Source!I854, 2), 2)</f>
        <v>0</v>
      </c>
      <c r="V1019">
        <f>ROUND((108/100)*ROUND([1]Source!CS854*[1]Source!I854, 2), 2)</f>
        <v>0</v>
      </c>
    </row>
    <row r="1020" spans="1:22" ht="14.5" x14ac:dyDescent="0.35">
      <c r="A1020" s="51"/>
      <c r="B1020" s="51"/>
      <c r="C1020" s="51" t="s">
        <v>183</v>
      </c>
      <c r="D1020" s="50"/>
      <c r="E1020" s="48"/>
      <c r="F1020" s="42">
        <f>[1]Source!AO854</f>
        <v>270.29000000000002</v>
      </c>
      <c r="G1020" s="49" t="str">
        <f>[1]Source!DG854</f>
        <v>)*10</v>
      </c>
      <c r="H1020" s="48">
        <f>[1]Source!AV854</f>
        <v>1</v>
      </c>
      <c r="I1020" s="48">
        <f>IF([1]Source!BA854&lt;&gt; 0, [1]Source!BA854, 1)</f>
        <v>1</v>
      </c>
      <c r="J1020" s="42">
        <f>[1]Source!S854</f>
        <v>54058</v>
      </c>
      <c r="K1020" s="42"/>
    </row>
    <row r="1021" spans="1:22" ht="14.5" x14ac:dyDescent="0.35">
      <c r="A1021" s="51"/>
      <c r="B1021" s="51"/>
      <c r="C1021" s="51" t="s">
        <v>180</v>
      </c>
      <c r="D1021" s="50"/>
      <c r="E1021" s="48"/>
      <c r="F1021" s="42">
        <f>[1]Source!AL854</f>
        <v>0.62</v>
      </c>
      <c r="G1021" s="49" t="str">
        <f>[1]Source!DD854</f>
        <v>)*10</v>
      </c>
      <c r="H1021" s="48">
        <f>[1]Source!AW854</f>
        <v>1</v>
      </c>
      <c r="I1021" s="48">
        <f>IF([1]Source!BC854&lt;&gt; 0, [1]Source!BC854, 1)</f>
        <v>1</v>
      </c>
      <c r="J1021" s="42">
        <f>[1]Source!P854</f>
        <v>124</v>
      </c>
      <c r="K1021" s="42"/>
    </row>
    <row r="1022" spans="1:22" ht="14.5" x14ac:dyDescent="0.35">
      <c r="A1022" s="51"/>
      <c r="B1022" s="51"/>
      <c r="C1022" s="51" t="s">
        <v>179</v>
      </c>
      <c r="D1022" s="50" t="s">
        <v>176</v>
      </c>
      <c r="E1022" s="48">
        <f>[1]Source!AT854</f>
        <v>70</v>
      </c>
      <c r="F1022" s="42"/>
      <c r="G1022" s="49"/>
      <c r="H1022" s="48"/>
      <c r="I1022" s="48"/>
      <c r="J1022" s="42">
        <f>SUM(R1019:R1021)</f>
        <v>37840.6</v>
      </c>
      <c r="K1022" s="42"/>
    </row>
    <row r="1023" spans="1:22" ht="14.5" x14ac:dyDescent="0.35">
      <c r="A1023" s="51"/>
      <c r="B1023" s="51"/>
      <c r="C1023" s="51" t="s">
        <v>178</v>
      </c>
      <c r="D1023" s="50" t="s">
        <v>176</v>
      </c>
      <c r="E1023" s="48">
        <f>[1]Source!AU854</f>
        <v>10</v>
      </c>
      <c r="F1023" s="42"/>
      <c r="G1023" s="49"/>
      <c r="H1023" s="48"/>
      <c r="I1023" s="48"/>
      <c r="J1023" s="42">
        <f>SUM(T1019:T1022)</f>
        <v>5405.8</v>
      </c>
      <c r="K1023" s="42"/>
    </row>
    <row r="1024" spans="1:22" ht="14.5" x14ac:dyDescent="0.35">
      <c r="A1024" s="51"/>
      <c r="B1024" s="51"/>
      <c r="C1024" s="51" t="s">
        <v>175</v>
      </c>
      <c r="D1024" s="50" t="s">
        <v>174</v>
      </c>
      <c r="E1024" s="48">
        <f>[1]Source!AQ854</f>
        <v>0.8</v>
      </c>
      <c r="F1024" s="42"/>
      <c r="G1024" s="49" t="str">
        <f>[1]Source!DI854</f>
        <v>)*10</v>
      </c>
      <c r="H1024" s="48">
        <f>[1]Source!AV854</f>
        <v>1</v>
      </c>
      <c r="I1024" s="48"/>
      <c r="J1024" s="42"/>
      <c r="K1024" s="42">
        <f>[1]Source!U854</f>
        <v>160</v>
      </c>
    </row>
    <row r="1025" spans="1:22" ht="14" x14ac:dyDescent="0.3">
      <c r="A1025" s="47"/>
      <c r="B1025" s="47"/>
      <c r="C1025" s="47"/>
      <c r="D1025" s="47"/>
      <c r="E1025" s="47"/>
      <c r="F1025" s="47"/>
      <c r="G1025" s="47"/>
      <c r="H1025" s="47"/>
      <c r="I1025" s="183">
        <f>J1020+J1021+J1022+J1023</f>
        <v>97428.400000000009</v>
      </c>
      <c r="J1025" s="183"/>
      <c r="K1025" s="46">
        <f>IF([1]Source!I854&lt;&gt;0, ROUND(I1025/[1]Source!I854, 2), 0)</f>
        <v>4871.42</v>
      </c>
      <c r="P1025" s="45">
        <f>I1025</f>
        <v>97428.400000000009</v>
      </c>
    </row>
    <row r="1026" spans="1:22" ht="56" x14ac:dyDescent="0.35">
      <c r="A1026" s="51">
        <v>116</v>
      </c>
      <c r="B1026" s="51" t="str">
        <f>[1]Source!F855</f>
        <v>1.21-2203-2-4/1</v>
      </c>
      <c r="C1026" s="51" t="str">
        <f>[1]Source!G855</f>
        <v>Техническое обслуживание силового распределительного пункта с установочными автоматами, число групп 10</v>
      </c>
      <c r="D1026" s="50" t="str">
        <f>[1]Source!H855</f>
        <v>шт.</v>
      </c>
      <c r="E1026" s="48">
        <f>[1]Source!I855</f>
        <v>18</v>
      </c>
      <c r="F1026" s="42"/>
      <c r="G1026" s="49"/>
      <c r="H1026" s="48"/>
      <c r="I1026" s="48"/>
      <c r="J1026" s="42"/>
      <c r="K1026" s="42"/>
      <c r="Q1026">
        <f>ROUND(([1]Source!BZ855/100)*ROUND(([1]Source!AF855*[1]Source!AV855)*[1]Source!I855, 2), 2)</f>
        <v>153253.29999999999</v>
      </c>
      <c r="R1026">
        <f>[1]Source!X855</f>
        <v>153253.29999999999</v>
      </c>
      <c r="S1026">
        <f>ROUND(([1]Source!CA855/100)*ROUND(([1]Source!AF855*[1]Source!AV855)*[1]Source!I855, 2), 2)</f>
        <v>21893.33</v>
      </c>
      <c r="T1026">
        <f>[1]Source!Y855</f>
        <v>21893.33</v>
      </c>
      <c r="U1026">
        <f>ROUND((175/100)*ROUND(([1]Source!AE855*[1]Source!AV855)*[1]Source!I855, 2), 2)</f>
        <v>0</v>
      </c>
      <c r="V1026">
        <f>ROUND((108/100)*ROUND([1]Source!CS855*[1]Source!I855, 2), 2)</f>
        <v>0</v>
      </c>
    </row>
    <row r="1027" spans="1:22" ht="14.5" x14ac:dyDescent="0.35">
      <c r="A1027" s="51"/>
      <c r="B1027" s="51"/>
      <c r="C1027" s="51" t="s">
        <v>183</v>
      </c>
      <c r="D1027" s="50"/>
      <c r="E1027" s="48"/>
      <c r="F1027" s="42">
        <f>[1]Source!AO855</f>
        <v>6081.48</v>
      </c>
      <c r="G1027" s="49" t="str">
        <f>[1]Source!DG855</f>
        <v>)*2</v>
      </c>
      <c r="H1027" s="48">
        <f>[1]Source!AV855</f>
        <v>1</v>
      </c>
      <c r="I1027" s="48">
        <f>IF([1]Source!BA855&lt;&gt; 0, [1]Source!BA855, 1)</f>
        <v>1</v>
      </c>
      <c r="J1027" s="42">
        <f>[1]Source!S855</f>
        <v>218933.28</v>
      </c>
      <c r="K1027" s="42"/>
    </row>
    <row r="1028" spans="1:22" ht="14.5" x14ac:dyDescent="0.35">
      <c r="A1028" s="51"/>
      <c r="B1028" s="51"/>
      <c r="C1028" s="51" t="s">
        <v>180</v>
      </c>
      <c r="D1028" s="50"/>
      <c r="E1028" s="48"/>
      <c r="F1028" s="42">
        <f>[1]Source!AL855</f>
        <v>105.07</v>
      </c>
      <c r="G1028" s="49" t="str">
        <f>[1]Source!DD855</f>
        <v>)*2</v>
      </c>
      <c r="H1028" s="48">
        <f>[1]Source!AW855</f>
        <v>1</v>
      </c>
      <c r="I1028" s="48">
        <f>IF([1]Source!BC855&lt;&gt; 0, [1]Source!BC855, 1)</f>
        <v>1</v>
      </c>
      <c r="J1028" s="42">
        <f>[1]Source!P855</f>
        <v>3782.52</v>
      </c>
      <c r="K1028" s="42"/>
    </row>
    <row r="1029" spans="1:22" ht="14.5" x14ac:dyDescent="0.35">
      <c r="A1029" s="51"/>
      <c r="B1029" s="51"/>
      <c r="C1029" s="51" t="s">
        <v>179</v>
      </c>
      <c r="D1029" s="50" t="s">
        <v>176</v>
      </c>
      <c r="E1029" s="48">
        <f>[1]Source!AT855</f>
        <v>70</v>
      </c>
      <c r="F1029" s="42"/>
      <c r="G1029" s="49"/>
      <c r="H1029" s="48"/>
      <c r="I1029" s="48"/>
      <c r="J1029" s="42">
        <f>SUM(R1026:R1028)</f>
        <v>153253.29999999999</v>
      </c>
      <c r="K1029" s="42"/>
    </row>
    <row r="1030" spans="1:22" ht="14.5" x14ac:dyDescent="0.35">
      <c r="A1030" s="51"/>
      <c r="B1030" s="51"/>
      <c r="C1030" s="51" t="s">
        <v>178</v>
      </c>
      <c r="D1030" s="50" t="s">
        <v>176</v>
      </c>
      <c r="E1030" s="48">
        <f>[1]Source!AU855</f>
        <v>10</v>
      </c>
      <c r="F1030" s="42"/>
      <c r="G1030" s="49"/>
      <c r="H1030" s="48"/>
      <c r="I1030" s="48"/>
      <c r="J1030" s="42">
        <f>SUM(T1026:T1029)</f>
        <v>21893.33</v>
      </c>
      <c r="K1030" s="42"/>
    </row>
    <row r="1031" spans="1:22" ht="14.5" x14ac:dyDescent="0.35">
      <c r="A1031" s="51"/>
      <c r="B1031" s="51"/>
      <c r="C1031" s="51" t="s">
        <v>175</v>
      </c>
      <c r="D1031" s="50" t="s">
        <v>174</v>
      </c>
      <c r="E1031" s="48">
        <f>[1]Source!AQ855</f>
        <v>18</v>
      </c>
      <c r="F1031" s="42"/>
      <c r="G1031" s="49" t="str">
        <f>[1]Source!DI855</f>
        <v>)*2</v>
      </c>
      <c r="H1031" s="48">
        <f>[1]Source!AV855</f>
        <v>1</v>
      </c>
      <c r="I1031" s="48"/>
      <c r="J1031" s="42"/>
      <c r="K1031" s="42">
        <f>[1]Source!U855</f>
        <v>648</v>
      </c>
    </row>
    <row r="1032" spans="1:22" ht="14" x14ac:dyDescent="0.3">
      <c r="A1032" s="47"/>
      <c r="B1032" s="47"/>
      <c r="C1032" s="47"/>
      <c r="D1032" s="47"/>
      <c r="E1032" s="47"/>
      <c r="F1032" s="47"/>
      <c r="G1032" s="47"/>
      <c r="H1032" s="47"/>
      <c r="I1032" s="183">
        <f>J1027+J1028+J1029+J1030</f>
        <v>397862.43</v>
      </c>
      <c r="J1032" s="183"/>
      <c r="K1032" s="46">
        <f>IF([1]Source!I855&lt;&gt;0, ROUND(I1032/[1]Source!I855, 2), 0)</f>
        <v>22103.47</v>
      </c>
      <c r="P1032" s="45">
        <f>I1032</f>
        <v>397862.43</v>
      </c>
    </row>
    <row r="1033" spans="1:22" ht="56" x14ac:dyDescent="0.35">
      <c r="A1033" s="51">
        <v>117</v>
      </c>
      <c r="B1033" s="51" t="str">
        <f>[1]Source!F856</f>
        <v>1.21-2201-2-4/1</v>
      </c>
      <c r="C1033" s="51" t="str">
        <f>[1]Source!G856</f>
        <v>Технический осмотр силового распределительного пункта с установочными автоматами, число групп 10</v>
      </c>
      <c r="D1033" s="50" t="str">
        <f>[1]Source!H856</f>
        <v>шт.</v>
      </c>
      <c r="E1033" s="48">
        <f>[1]Source!I856</f>
        <v>18</v>
      </c>
      <c r="F1033" s="42"/>
      <c r="G1033" s="49"/>
      <c r="H1033" s="48"/>
      <c r="I1033" s="48"/>
      <c r="J1033" s="42"/>
      <c r="K1033" s="42"/>
      <c r="Q1033">
        <f>ROUND(([1]Source!BZ856/100)*ROUND(([1]Source!AF856*[1]Source!AV856)*[1]Source!I856, 2), 2)</f>
        <v>25542.720000000001</v>
      </c>
      <c r="R1033">
        <f>[1]Source!X856</f>
        <v>25542.720000000001</v>
      </c>
      <c r="S1033">
        <f>ROUND(([1]Source!CA856/100)*ROUND(([1]Source!AF856*[1]Source!AV856)*[1]Source!I856, 2), 2)</f>
        <v>3648.96</v>
      </c>
      <c r="T1033">
        <f>[1]Source!Y856</f>
        <v>3648.96</v>
      </c>
      <c r="U1033">
        <f>ROUND((175/100)*ROUND(([1]Source!AE856*[1]Source!AV856)*[1]Source!I856, 2), 2)</f>
        <v>0</v>
      </c>
      <c r="V1033">
        <f>ROUND((108/100)*ROUND([1]Source!CS856*[1]Source!I856, 2), 2)</f>
        <v>0</v>
      </c>
    </row>
    <row r="1034" spans="1:22" ht="14.5" x14ac:dyDescent="0.35">
      <c r="A1034" s="51"/>
      <c r="B1034" s="51"/>
      <c r="C1034" s="51" t="s">
        <v>183</v>
      </c>
      <c r="D1034" s="50"/>
      <c r="E1034" s="48"/>
      <c r="F1034" s="42">
        <f>[1]Source!AO856</f>
        <v>202.72</v>
      </c>
      <c r="G1034" s="49" t="str">
        <f>[1]Source!DG856</f>
        <v>)*10</v>
      </c>
      <c r="H1034" s="48">
        <f>[1]Source!AV856</f>
        <v>1</v>
      </c>
      <c r="I1034" s="48">
        <f>IF([1]Source!BA856&lt;&gt; 0, [1]Source!BA856, 1)</f>
        <v>1</v>
      </c>
      <c r="J1034" s="42">
        <f>[1]Source!S856</f>
        <v>36489.599999999999</v>
      </c>
      <c r="K1034" s="42"/>
    </row>
    <row r="1035" spans="1:22" ht="14.5" x14ac:dyDescent="0.35">
      <c r="A1035" s="51"/>
      <c r="B1035" s="51"/>
      <c r="C1035" s="51" t="s">
        <v>180</v>
      </c>
      <c r="D1035" s="50"/>
      <c r="E1035" s="48"/>
      <c r="F1035" s="42">
        <f>[1]Source!AL856</f>
        <v>0.62</v>
      </c>
      <c r="G1035" s="49" t="str">
        <f>[1]Source!DD856</f>
        <v>)*10</v>
      </c>
      <c r="H1035" s="48">
        <f>[1]Source!AW856</f>
        <v>1</v>
      </c>
      <c r="I1035" s="48">
        <f>IF([1]Source!BC856&lt;&gt; 0, [1]Source!BC856, 1)</f>
        <v>1</v>
      </c>
      <c r="J1035" s="42">
        <f>[1]Source!P856</f>
        <v>111.6</v>
      </c>
      <c r="K1035" s="42"/>
    </row>
    <row r="1036" spans="1:22" ht="14.5" x14ac:dyDescent="0.35">
      <c r="A1036" s="51"/>
      <c r="B1036" s="51"/>
      <c r="C1036" s="51" t="s">
        <v>179</v>
      </c>
      <c r="D1036" s="50" t="s">
        <v>176</v>
      </c>
      <c r="E1036" s="48">
        <f>[1]Source!AT856</f>
        <v>70</v>
      </c>
      <c r="F1036" s="42"/>
      <c r="G1036" s="49"/>
      <c r="H1036" s="48"/>
      <c r="I1036" s="48"/>
      <c r="J1036" s="42">
        <f>SUM(R1033:R1035)</f>
        <v>25542.720000000001</v>
      </c>
      <c r="K1036" s="42"/>
    </row>
    <row r="1037" spans="1:22" ht="14.5" x14ac:dyDescent="0.35">
      <c r="A1037" s="51"/>
      <c r="B1037" s="51"/>
      <c r="C1037" s="51" t="s">
        <v>178</v>
      </c>
      <c r="D1037" s="50" t="s">
        <v>176</v>
      </c>
      <c r="E1037" s="48">
        <f>[1]Source!AU856</f>
        <v>10</v>
      </c>
      <c r="F1037" s="42"/>
      <c r="G1037" s="49"/>
      <c r="H1037" s="48"/>
      <c r="I1037" s="48"/>
      <c r="J1037" s="42">
        <f>SUM(T1033:T1036)</f>
        <v>3648.96</v>
      </c>
      <c r="K1037" s="42"/>
    </row>
    <row r="1038" spans="1:22" ht="14.5" x14ac:dyDescent="0.35">
      <c r="A1038" s="51"/>
      <c r="B1038" s="51"/>
      <c r="C1038" s="51" t="s">
        <v>175</v>
      </c>
      <c r="D1038" s="50" t="s">
        <v>174</v>
      </c>
      <c r="E1038" s="48">
        <f>[1]Source!AQ856</f>
        <v>0.6</v>
      </c>
      <c r="F1038" s="42"/>
      <c r="G1038" s="49" t="str">
        <f>[1]Source!DI856</f>
        <v>)*10</v>
      </c>
      <c r="H1038" s="48">
        <f>[1]Source!AV856</f>
        <v>1</v>
      </c>
      <c r="I1038" s="48"/>
      <c r="J1038" s="42"/>
      <c r="K1038" s="42">
        <f>[1]Source!U856</f>
        <v>108</v>
      </c>
    </row>
    <row r="1039" spans="1:22" ht="14" x14ac:dyDescent="0.3">
      <c r="A1039" s="47"/>
      <c r="B1039" s="47"/>
      <c r="C1039" s="47"/>
      <c r="D1039" s="47"/>
      <c r="E1039" s="47"/>
      <c r="F1039" s="47"/>
      <c r="G1039" s="47"/>
      <c r="H1039" s="47"/>
      <c r="I1039" s="183">
        <f>J1034+J1035+J1036+J1037</f>
        <v>65792.88</v>
      </c>
      <c r="J1039" s="183"/>
      <c r="K1039" s="46">
        <f>IF([1]Source!I856&lt;&gt;0, ROUND(I1039/[1]Source!I856, 2), 0)</f>
        <v>3655.16</v>
      </c>
      <c r="P1039" s="45">
        <f>I1039</f>
        <v>65792.88</v>
      </c>
    </row>
    <row r="1040" spans="1:22" ht="42" x14ac:dyDescent="0.35">
      <c r="A1040" s="51">
        <v>118</v>
      </c>
      <c r="B1040" s="51" t="str">
        <f>[1]Source!F857</f>
        <v>1.21-2203-14-2/1</v>
      </c>
      <c r="C1040" s="51" t="str">
        <f>[1]Source!G857</f>
        <v>Техническое обслуживание шкафа учета электроэнергии, с количеством счетчиков 2</v>
      </c>
      <c r="D1040" s="50" t="str">
        <f>[1]Source!H857</f>
        <v>шт.</v>
      </c>
      <c r="E1040" s="48">
        <f>[1]Source!I857</f>
        <v>14</v>
      </c>
      <c r="F1040" s="42"/>
      <c r="G1040" s="49"/>
      <c r="H1040" s="48"/>
      <c r="I1040" s="48"/>
      <c r="J1040" s="42"/>
      <c r="K1040" s="42"/>
      <c r="Q1040">
        <f>ROUND(([1]Source!BZ857/100)*ROUND(([1]Source!AF857*[1]Source!AV857)*[1]Source!I857, 2), 2)</f>
        <v>2574.46</v>
      </c>
      <c r="R1040">
        <f>[1]Source!X857</f>
        <v>2574.46</v>
      </c>
      <c r="S1040">
        <f>ROUND(([1]Source!CA857/100)*ROUND(([1]Source!AF857*[1]Source!AV857)*[1]Source!I857, 2), 2)</f>
        <v>367.78</v>
      </c>
      <c r="T1040">
        <f>[1]Source!Y857</f>
        <v>367.78</v>
      </c>
      <c r="U1040">
        <f>ROUND((175/100)*ROUND(([1]Source!AE857*[1]Source!AV857)*[1]Source!I857, 2), 2)</f>
        <v>656.6</v>
      </c>
      <c r="V1040">
        <f>ROUND((108/100)*ROUND([1]Source!CS857*[1]Source!I857, 2), 2)</f>
        <v>405.22</v>
      </c>
    </row>
    <row r="1041" spans="1:22" ht="14.5" x14ac:dyDescent="0.35">
      <c r="A1041" s="51"/>
      <c r="B1041" s="51"/>
      <c r="C1041" s="51" t="s">
        <v>183</v>
      </c>
      <c r="D1041" s="50"/>
      <c r="E1041" s="48"/>
      <c r="F1041" s="42">
        <f>[1]Source!AO857</f>
        <v>131.35</v>
      </c>
      <c r="G1041" s="49" t="str">
        <f>[1]Source!DG857</f>
        <v>)*2</v>
      </c>
      <c r="H1041" s="48">
        <f>[1]Source!AV857</f>
        <v>1</v>
      </c>
      <c r="I1041" s="48">
        <f>IF([1]Source!BA857&lt;&gt; 0, [1]Source!BA857, 1)</f>
        <v>1</v>
      </c>
      <c r="J1041" s="42">
        <f>[1]Source!S857</f>
        <v>3677.8</v>
      </c>
      <c r="K1041" s="42"/>
    </row>
    <row r="1042" spans="1:22" ht="14.5" x14ac:dyDescent="0.35">
      <c r="A1042" s="51"/>
      <c r="B1042" s="51"/>
      <c r="C1042" s="51" t="s">
        <v>182</v>
      </c>
      <c r="D1042" s="50"/>
      <c r="E1042" s="48"/>
      <c r="F1042" s="42">
        <f>[1]Source!AM857</f>
        <v>20.54</v>
      </c>
      <c r="G1042" s="49" t="str">
        <f>[1]Source!DE857</f>
        <v>)*2</v>
      </c>
      <c r="H1042" s="48">
        <f>[1]Source!AV857</f>
        <v>1</v>
      </c>
      <c r="I1042" s="48">
        <f>IF([1]Source!BB857&lt;&gt; 0, [1]Source!BB857, 1)</f>
        <v>1</v>
      </c>
      <c r="J1042" s="42">
        <f>[1]Source!Q857</f>
        <v>575.12</v>
      </c>
      <c r="K1042" s="42"/>
    </row>
    <row r="1043" spans="1:22" ht="14.5" x14ac:dyDescent="0.35">
      <c r="A1043" s="51"/>
      <c r="B1043" s="51"/>
      <c r="C1043" s="51" t="s">
        <v>181</v>
      </c>
      <c r="D1043" s="50"/>
      <c r="E1043" s="48"/>
      <c r="F1043" s="42">
        <f>[1]Source!AN857</f>
        <v>13.4</v>
      </c>
      <c r="G1043" s="49" t="str">
        <f>[1]Source!DF857</f>
        <v>)*2</v>
      </c>
      <c r="H1043" s="48">
        <f>[1]Source!AV857</f>
        <v>1</v>
      </c>
      <c r="I1043" s="48">
        <f>IF([1]Source!BS857&lt;&gt; 0, [1]Source!BS857, 1)</f>
        <v>1</v>
      </c>
      <c r="J1043" s="52">
        <f>[1]Source!R857</f>
        <v>375.2</v>
      </c>
      <c r="K1043" s="42"/>
    </row>
    <row r="1044" spans="1:22" ht="14.5" x14ac:dyDescent="0.35">
      <c r="A1044" s="51"/>
      <c r="B1044" s="51"/>
      <c r="C1044" s="51" t="s">
        <v>180</v>
      </c>
      <c r="D1044" s="50"/>
      <c r="E1044" s="48"/>
      <c r="F1044" s="42">
        <f>[1]Source!AL857</f>
        <v>0.09</v>
      </c>
      <c r="G1044" s="49" t="str">
        <f>[1]Source!DD857</f>
        <v>)*2</v>
      </c>
      <c r="H1044" s="48">
        <f>[1]Source!AW857</f>
        <v>1</v>
      </c>
      <c r="I1044" s="48">
        <f>IF([1]Source!BC857&lt;&gt; 0, [1]Source!BC857, 1)</f>
        <v>1</v>
      </c>
      <c r="J1044" s="42">
        <f>[1]Source!P857</f>
        <v>2.52</v>
      </c>
      <c r="K1044" s="42"/>
    </row>
    <row r="1045" spans="1:22" ht="14.5" x14ac:dyDescent="0.35">
      <c r="A1045" s="51"/>
      <c r="B1045" s="51"/>
      <c r="C1045" s="51" t="s">
        <v>179</v>
      </c>
      <c r="D1045" s="50" t="s">
        <v>176</v>
      </c>
      <c r="E1045" s="48">
        <f>[1]Source!AT857</f>
        <v>70</v>
      </c>
      <c r="F1045" s="42"/>
      <c r="G1045" s="49"/>
      <c r="H1045" s="48"/>
      <c r="I1045" s="48"/>
      <c r="J1045" s="42">
        <f>SUM(R1040:R1044)</f>
        <v>2574.46</v>
      </c>
      <c r="K1045" s="42"/>
    </row>
    <row r="1046" spans="1:22" ht="14.5" x14ac:dyDescent="0.35">
      <c r="A1046" s="51"/>
      <c r="B1046" s="51"/>
      <c r="C1046" s="51" t="s">
        <v>178</v>
      </c>
      <c r="D1046" s="50" t="s">
        <v>176</v>
      </c>
      <c r="E1046" s="48">
        <f>[1]Source!AU857</f>
        <v>10</v>
      </c>
      <c r="F1046" s="42"/>
      <c r="G1046" s="49"/>
      <c r="H1046" s="48"/>
      <c r="I1046" s="48"/>
      <c r="J1046" s="42">
        <f>SUM(T1040:T1045)</f>
        <v>367.78</v>
      </c>
      <c r="K1046" s="42"/>
    </row>
    <row r="1047" spans="1:22" ht="14.5" x14ac:dyDescent="0.35">
      <c r="A1047" s="51"/>
      <c r="B1047" s="51"/>
      <c r="C1047" s="51" t="s">
        <v>177</v>
      </c>
      <c r="D1047" s="50" t="s">
        <v>176</v>
      </c>
      <c r="E1047" s="48">
        <f>108</f>
        <v>108</v>
      </c>
      <c r="F1047" s="42"/>
      <c r="G1047" s="49"/>
      <c r="H1047" s="48"/>
      <c r="I1047" s="48"/>
      <c r="J1047" s="42">
        <f>SUM(V1040:V1046)</f>
        <v>405.22</v>
      </c>
      <c r="K1047" s="42"/>
    </row>
    <row r="1048" spans="1:22" ht="14.5" x14ac:dyDescent="0.35">
      <c r="A1048" s="51"/>
      <c r="B1048" s="51"/>
      <c r="C1048" s="51" t="s">
        <v>175</v>
      </c>
      <c r="D1048" s="50" t="s">
        <v>174</v>
      </c>
      <c r="E1048" s="48">
        <f>[1]Source!AQ857</f>
        <v>0.45</v>
      </c>
      <c r="F1048" s="42"/>
      <c r="G1048" s="49" t="str">
        <f>[1]Source!DI857</f>
        <v>)*2</v>
      </c>
      <c r="H1048" s="48">
        <f>[1]Source!AV857</f>
        <v>1</v>
      </c>
      <c r="I1048" s="48"/>
      <c r="J1048" s="42"/>
      <c r="K1048" s="42">
        <f>[1]Source!U857</f>
        <v>12.6</v>
      </c>
    </row>
    <row r="1049" spans="1:22" ht="14" x14ac:dyDescent="0.3">
      <c r="A1049" s="47"/>
      <c r="B1049" s="47"/>
      <c r="C1049" s="47"/>
      <c r="D1049" s="47"/>
      <c r="E1049" s="47"/>
      <c r="F1049" s="47"/>
      <c r="G1049" s="47"/>
      <c r="H1049" s="47"/>
      <c r="I1049" s="183">
        <f>J1041+J1042+J1044+J1045+J1046+J1047</f>
        <v>7602.9000000000005</v>
      </c>
      <c r="J1049" s="183"/>
      <c r="K1049" s="46">
        <f>IF([1]Source!I857&lt;&gt;0, ROUND(I1049/[1]Source!I857, 2), 0)</f>
        <v>543.05999999999995</v>
      </c>
      <c r="P1049" s="45">
        <f>I1049</f>
        <v>7602.9000000000005</v>
      </c>
    </row>
    <row r="1050" spans="1:22" ht="80" x14ac:dyDescent="0.35">
      <c r="A1050" s="51">
        <v>119</v>
      </c>
      <c r="B1050" s="51" t="s">
        <v>190</v>
      </c>
      <c r="C1050" s="51" t="str">
        <f>[1]Source!G858</f>
        <v>Техническое обслуживание силовых сетей, проложенных в коробах, провод сечением 3х1,5-6 мм2 (20%) общее кол-во 133 770 м.п.</v>
      </c>
      <c r="D1050" s="50" t="str">
        <f>[1]Source!H858</f>
        <v>100 м</v>
      </c>
      <c r="E1050" s="48">
        <f>[1]Source!I858</f>
        <v>267.54000000000002</v>
      </c>
      <c r="F1050" s="42"/>
      <c r="G1050" s="49"/>
      <c r="H1050" s="48"/>
      <c r="I1050" s="48"/>
      <c r="J1050" s="42"/>
      <c r="K1050" s="42"/>
      <c r="Q1050">
        <f>ROUND(([1]Source!BZ858/100)*ROUND(([1]Source!AF858*[1]Source!AV858)*[1]Source!I858, 2), 2)</f>
        <v>135771.60999999999</v>
      </c>
      <c r="R1050">
        <f>[1]Source!X858</f>
        <v>135771.60999999999</v>
      </c>
      <c r="S1050">
        <f>ROUND(([1]Source!CA858/100)*ROUND(([1]Source!AF858*[1]Source!AV858)*[1]Source!I858, 2), 2)</f>
        <v>19395.939999999999</v>
      </c>
      <c r="T1050">
        <f>[1]Source!Y858</f>
        <v>19395.939999999999</v>
      </c>
      <c r="U1050">
        <f>ROUND((175/100)*ROUND(([1]Source!AE858*[1]Source!AV858)*[1]Source!I858, 2), 2)</f>
        <v>0</v>
      </c>
      <c r="V1050">
        <f>ROUND((108/100)*ROUND([1]Source!CS858*[1]Source!I858, 2), 2)</f>
        <v>0</v>
      </c>
    </row>
    <row r="1051" spans="1:22" x14ac:dyDescent="0.25">
      <c r="C1051" s="53" t="str">
        <f>"Объем: "&amp;[1]Source!I858&amp;"=26754/"&amp;"100"</f>
        <v>Объем: 267,54=26754/100</v>
      </c>
    </row>
    <row r="1052" spans="1:22" ht="14.5" x14ac:dyDescent="0.35">
      <c r="A1052" s="51"/>
      <c r="B1052" s="51"/>
      <c r="C1052" s="51" t="s">
        <v>183</v>
      </c>
      <c r="D1052" s="50"/>
      <c r="E1052" s="48"/>
      <c r="F1052" s="42">
        <f>[1]Source!AO858</f>
        <v>697.09</v>
      </c>
      <c r="G1052" s="49" t="str">
        <f>[1]Source!DG858</f>
        <v>)*1,04</v>
      </c>
      <c r="H1052" s="48">
        <f>[1]Source!AV858</f>
        <v>1</v>
      </c>
      <c r="I1052" s="48">
        <f>IF([1]Source!BA858&lt;&gt; 0, [1]Source!BA858, 1)</f>
        <v>1</v>
      </c>
      <c r="J1052" s="42">
        <f>[1]Source!S858</f>
        <v>193959.44</v>
      </c>
      <c r="K1052" s="42"/>
    </row>
    <row r="1053" spans="1:22" ht="14.5" x14ac:dyDescent="0.35">
      <c r="A1053" s="51"/>
      <c r="B1053" s="51"/>
      <c r="C1053" s="51" t="s">
        <v>180</v>
      </c>
      <c r="D1053" s="50"/>
      <c r="E1053" s="48"/>
      <c r="F1053" s="42">
        <f>[1]Source!AL858</f>
        <v>18.97</v>
      </c>
      <c r="G1053" s="49" t="str">
        <f>[1]Source!DD858</f>
        <v/>
      </c>
      <c r="H1053" s="48">
        <f>[1]Source!AW858</f>
        <v>1</v>
      </c>
      <c r="I1053" s="48">
        <f>IF([1]Source!BC858&lt;&gt; 0, [1]Source!BC858, 1)</f>
        <v>1</v>
      </c>
      <c r="J1053" s="42">
        <f>[1]Source!P858</f>
        <v>5075.2299999999996</v>
      </c>
      <c r="K1053" s="42"/>
    </row>
    <row r="1054" spans="1:22" ht="14.5" x14ac:dyDescent="0.35">
      <c r="A1054" s="51"/>
      <c r="B1054" s="51"/>
      <c r="C1054" s="51" t="s">
        <v>179</v>
      </c>
      <c r="D1054" s="50" t="s">
        <v>176</v>
      </c>
      <c r="E1054" s="48">
        <f>[1]Source!AT858</f>
        <v>70</v>
      </c>
      <c r="F1054" s="42"/>
      <c r="G1054" s="49"/>
      <c r="H1054" s="48"/>
      <c r="I1054" s="48"/>
      <c r="J1054" s="42">
        <f>SUM(R1050:R1053)</f>
        <v>135771.60999999999</v>
      </c>
      <c r="K1054" s="42"/>
    </row>
    <row r="1055" spans="1:22" ht="14.5" x14ac:dyDescent="0.35">
      <c r="A1055" s="51"/>
      <c r="B1055" s="51"/>
      <c r="C1055" s="51" t="s">
        <v>178</v>
      </c>
      <c r="D1055" s="50" t="s">
        <v>176</v>
      </c>
      <c r="E1055" s="48">
        <f>[1]Source!AU858</f>
        <v>10</v>
      </c>
      <c r="F1055" s="42"/>
      <c r="G1055" s="49"/>
      <c r="H1055" s="48"/>
      <c r="I1055" s="48"/>
      <c r="J1055" s="42">
        <f>SUM(T1050:T1054)</f>
        <v>19395.939999999999</v>
      </c>
      <c r="K1055" s="42"/>
    </row>
    <row r="1056" spans="1:22" ht="14.5" x14ac:dyDescent="0.35">
      <c r="A1056" s="51"/>
      <c r="B1056" s="51"/>
      <c r="C1056" s="51" t="s">
        <v>175</v>
      </c>
      <c r="D1056" s="50" t="s">
        <v>174</v>
      </c>
      <c r="E1056" s="48">
        <f>[1]Source!AQ858</f>
        <v>2.38</v>
      </c>
      <c r="F1056" s="42"/>
      <c r="G1056" s="49" t="str">
        <f>[1]Source!DI858</f>
        <v>)*1,04</v>
      </c>
      <c r="H1056" s="48">
        <f>[1]Source!AV858</f>
        <v>1</v>
      </c>
      <c r="I1056" s="48"/>
      <c r="J1056" s="42"/>
      <c r="K1056" s="42">
        <f>[1]Source!U858</f>
        <v>662.21500800000013</v>
      </c>
    </row>
    <row r="1057" spans="1:22" ht="14" x14ac:dyDescent="0.3">
      <c r="A1057" s="47"/>
      <c r="B1057" s="47"/>
      <c r="C1057" s="47"/>
      <c r="D1057" s="47"/>
      <c r="E1057" s="47"/>
      <c r="F1057" s="47"/>
      <c r="G1057" s="47"/>
      <c r="H1057" s="47"/>
      <c r="I1057" s="183">
        <f>J1052+J1053+J1054+J1055</f>
        <v>354202.22000000003</v>
      </c>
      <c r="J1057" s="183"/>
      <c r="K1057" s="46">
        <f>IF([1]Source!I858&lt;&gt;0, ROUND(I1057/[1]Source!I858, 2), 0)</f>
        <v>1323.92</v>
      </c>
      <c r="P1057" s="45">
        <f>I1057</f>
        <v>354202.22000000003</v>
      </c>
    </row>
    <row r="1058" spans="1:22" ht="80" x14ac:dyDescent="0.35">
      <c r="A1058" s="51">
        <v>120</v>
      </c>
      <c r="B1058" s="51" t="s">
        <v>189</v>
      </c>
      <c r="C1058" s="51" t="str">
        <f>[1]Source!G859</f>
        <v>Технический осмотр силовых сетей, проложенных в коробах, провод сечением 3х1,5-6 мм2 (20%) общее кол-во 133 770 м.п.</v>
      </c>
      <c r="D1058" s="50" t="str">
        <f>[1]Source!H859</f>
        <v>100 м</v>
      </c>
      <c r="E1058" s="48">
        <f>[1]Source!I859</f>
        <v>267.54000000000002</v>
      </c>
      <c r="F1058" s="42"/>
      <c r="G1058" s="49"/>
      <c r="H1058" s="48"/>
      <c r="I1058" s="48"/>
      <c r="J1058" s="42"/>
      <c r="K1058" s="42"/>
      <c r="Q1058">
        <f>ROUND(([1]Source!BZ859/100)*ROUND(([1]Source!AF859*[1]Source!AV859)*[1]Source!I859, 2), 2)</f>
        <v>42356.44</v>
      </c>
      <c r="R1058">
        <f>[1]Source!X859</f>
        <v>42356.44</v>
      </c>
      <c r="S1058">
        <f>ROUND(([1]Source!CA859/100)*ROUND(([1]Source!AF859*[1]Source!AV859)*[1]Source!I859, 2), 2)</f>
        <v>6050.92</v>
      </c>
      <c r="T1058">
        <f>[1]Source!Y859</f>
        <v>6050.92</v>
      </c>
      <c r="U1058">
        <f>ROUND((175/100)*ROUND(([1]Source!AE859*[1]Source!AV859)*[1]Source!I859, 2), 2)</f>
        <v>0</v>
      </c>
      <c r="V1058">
        <f>ROUND((108/100)*ROUND([1]Source!CS859*[1]Source!I859, 2), 2)</f>
        <v>0</v>
      </c>
    </row>
    <row r="1059" spans="1:22" x14ac:dyDescent="0.25">
      <c r="C1059" s="53" t="str">
        <f>"Объем: "&amp;[1]Source!I859&amp;"=26754/"&amp;"100"</f>
        <v>Объем: 267,54=26754/100</v>
      </c>
    </row>
    <row r="1060" spans="1:22" ht="14.5" x14ac:dyDescent="0.35">
      <c r="A1060" s="51"/>
      <c r="B1060" s="51"/>
      <c r="C1060" s="51" t="s">
        <v>183</v>
      </c>
      <c r="D1060" s="50"/>
      <c r="E1060" s="48"/>
      <c r="F1060" s="42">
        <f>[1]Source!AO859</f>
        <v>19.77</v>
      </c>
      <c r="G1060" s="49" t="str">
        <f>[1]Source!DG859</f>
        <v>)*11)*1,04</v>
      </c>
      <c r="H1060" s="48">
        <f>[1]Source!AV859</f>
        <v>1</v>
      </c>
      <c r="I1060" s="48">
        <f>IF([1]Source!BA859&lt;&gt; 0, [1]Source!BA859, 1)</f>
        <v>1</v>
      </c>
      <c r="J1060" s="42">
        <f>[1]Source!S859</f>
        <v>60509.2</v>
      </c>
      <c r="K1060" s="42"/>
    </row>
    <row r="1061" spans="1:22" ht="14.5" x14ac:dyDescent="0.35">
      <c r="A1061" s="51"/>
      <c r="B1061" s="51"/>
      <c r="C1061" s="51" t="s">
        <v>179</v>
      </c>
      <c r="D1061" s="50" t="s">
        <v>176</v>
      </c>
      <c r="E1061" s="48">
        <f>[1]Source!AT859</f>
        <v>70</v>
      </c>
      <c r="F1061" s="42"/>
      <c r="G1061" s="49"/>
      <c r="H1061" s="48"/>
      <c r="I1061" s="48"/>
      <c r="J1061" s="42">
        <f>SUM(R1058:R1060)</f>
        <v>42356.44</v>
      </c>
      <c r="K1061" s="42"/>
    </row>
    <row r="1062" spans="1:22" ht="14.5" x14ac:dyDescent="0.35">
      <c r="A1062" s="51"/>
      <c r="B1062" s="51"/>
      <c r="C1062" s="51" t="s">
        <v>178</v>
      </c>
      <c r="D1062" s="50" t="s">
        <v>176</v>
      </c>
      <c r="E1062" s="48">
        <f>[1]Source!AU859</f>
        <v>10</v>
      </c>
      <c r="F1062" s="42"/>
      <c r="G1062" s="49"/>
      <c r="H1062" s="48"/>
      <c r="I1062" s="48"/>
      <c r="J1062" s="42">
        <f>SUM(T1058:T1061)</f>
        <v>6050.92</v>
      </c>
      <c r="K1062" s="42"/>
    </row>
    <row r="1063" spans="1:22" ht="14.5" x14ac:dyDescent="0.35">
      <c r="A1063" s="51"/>
      <c r="B1063" s="51"/>
      <c r="C1063" s="51" t="s">
        <v>175</v>
      </c>
      <c r="D1063" s="50" t="s">
        <v>174</v>
      </c>
      <c r="E1063" s="48">
        <f>[1]Source!AQ859</f>
        <v>0.08</v>
      </c>
      <c r="F1063" s="42"/>
      <c r="G1063" s="49" t="str">
        <f>[1]Source!DI859</f>
        <v>)*11)*1,04</v>
      </c>
      <c r="H1063" s="48">
        <f>[1]Source!AV859</f>
        <v>1</v>
      </c>
      <c r="I1063" s="48"/>
      <c r="J1063" s="42"/>
      <c r="K1063" s="42">
        <f>[1]Source!U859</f>
        <v>244.85260800000003</v>
      </c>
    </row>
    <row r="1064" spans="1:22" ht="14" x14ac:dyDescent="0.3">
      <c r="A1064" s="47"/>
      <c r="B1064" s="47"/>
      <c r="C1064" s="47"/>
      <c r="D1064" s="47"/>
      <c r="E1064" s="47"/>
      <c r="F1064" s="47"/>
      <c r="G1064" s="47"/>
      <c r="H1064" s="47"/>
      <c r="I1064" s="183">
        <f>J1060+J1061+J1062</f>
        <v>108916.56</v>
      </c>
      <c r="J1064" s="183"/>
      <c r="K1064" s="46">
        <f>IF([1]Source!I859&lt;&gt;0, ROUND(I1064/[1]Source!I859, 2), 0)</f>
        <v>407.1</v>
      </c>
      <c r="P1064" s="45">
        <f>I1064</f>
        <v>108916.56</v>
      </c>
    </row>
    <row r="1065" spans="1:22" ht="80" x14ac:dyDescent="0.35">
      <c r="A1065" s="51">
        <v>121</v>
      </c>
      <c r="B1065" s="51" t="s">
        <v>188</v>
      </c>
      <c r="C1065" s="51" t="str">
        <f>[1]Source!G860</f>
        <v>Техническое обслуживание осветительных сетей, проложенных в стальных трубах, провод сечением 3х1,5-4 мм2 (20%) общее количество 66 885  м.п.</v>
      </c>
      <c r="D1065" s="50" t="str">
        <f>[1]Source!H860</f>
        <v>100 м</v>
      </c>
      <c r="E1065" s="48">
        <f>[1]Source!I860</f>
        <v>133.77000000000001</v>
      </c>
      <c r="F1065" s="42"/>
      <c r="G1065" s="49"/>
      <c r="H1065" s="48"/>
      <c r="I1065" s="48"/>
      <c r="J1065" s="42"/>
      <c r="K1065" s="42"/>
      <c r="Q1065">
        <f>ROUND(([1]Source!BZ860/100)*ROUND(([1]Source!AF860*[1]Source!AV860)*[1]Source!I860, 2), 2)</f>
        <v>92416</v>
      </c>
      <c r="R1065">
        <f>[1]Source!X860</f>
        <v>92416</v>
      </c>
      <c r="S1065">
        <f>ROUND(([1]Source!CA860/100)*ROUND(([1]Source!AF860*[1]Source!AV860)*[1]Source!I860, 2), 2)</f>
        <v>13202.29</v>
      </c>
      <c r="T1065">
        <f>[1]Source!Y860</f>
        <v>13202.29</v>
      </c>
      <c r="U1065">
        <f>ROUND((175/100)*ROUND(([1]Source!AE860*[1]Source!AV860)*[1]Source!I860, 2), 2)</f>
        <v>0</v>
      </c>
      <c r="V1065">
        <f>ROUND((108/100)*ROUND([1]Source!CS860*[1]Source!I860, 2), 2)</f>
        <v>0</v>
      </c>
    </row>
    <row r="1066" spans="1:22" x14ac:dyDescent="0.25">
      <c r="C1066" s="53" t="str">
        <f>"Объем: "&amp;[1]Source!I860&amp;"=13377/"&amp;"100"</f>
        <v>Объем: 133,77=13377/100</v>
      </c>
    </row>
    <row r="1067" spans="1:22" ht="14.5" x14ac:dyDescent="0.35">
      <c r="A1067" s="51"/>
      <c r="B1067" s="51"/>
      <c r="C1067" s="51" t="s">
        <v>183</v>
      </c>
      <c r="D1067" s="50"/>
      <c r="E1067" s="48"/>
      <c r="F1067" s="42">
        <f>[1]Source!AO860</f>
        <v>948.98</v>
      </c>
      <c r="G1067" s="49" t="str">
        <f>[1]Source!DG860</f>
        <v>)*1,04</v>
      </c>
      <c r="H1067" s="48">
        <f>[1]Source!AV860</f>
        <v>1</v>
      </c>
      <c r="I1067" s="48">
        <f>IF([1]Source!BA860&lt;&gt; 0, [1]Source!BA860, 1)</f>
        <v>1</v>
      </c>
      <c r="J1067" s="42">
        <f>[1]Source!S860</f>
        <v>132022.85999999999</v>
      </c>
      <c r="K1067" s="42"/>
    </row>
    <row r="1068" spans="1:22" ht="14.5" x14ac:dyDescent="0.35">
      <c r="A1068" s="51"/>
      <c r="B1068" s="51"/>
      <c r="C1068" s="51" t="s">
        <v>180</v>
      </c>
      <c r="D1068" s="50"/>
      <c r="E1068" s="48"/>
      <c r="F1068" s="42">
        <f>[1]Source!AL860</f>
        <v>18.97</v>
      </c>
      <c r="G1068" s="49" t="str">
        <f>[1]Source!DD860</f>
        <v/>
      </c>
      <c r="H1068" s="48">
        <f>[1]Source!AW860</f>
        <v>1</v>
      </c>
      <c r="I1068" s="48">
        <f>IF([1]Source!BC860&lt;&gt; 0, [1]Source!BC860, 1)</f>
        <v>1</v>
      </c>
      <c r="J1068" s="42">
        <f>[1]Source!P860</f>
        <v>2537.62</v>
      </c>
      <c r="K1068" s="42"/>
    </row>
    <row r="1069" spans="1:22" ht="14.5" x14ac:dyDescent="0.35">
      <c r="A1069" s="51"/>
      <c r="B1069" s="51"/>
      <c r="C1069" s="51" t="s">
        <v>179</v>
      </c>
      <c r="D1069" s="50" t="s">
        <v>176</v>
      </c>
      <c r="E1069" s="48">
        <f>[1]Source!AT860</f>
        <v>70</v>
      </c>
      <c r="F1069" s="42"/>
      <c r="G1069" s="49"/>
      <c r="H1069" s="48"/>
      <c r="I1069" s="48"/>
      <c r="J1069" s="42">
        <f>SUM(R1065:R1068)</f>
        <v>92416</v>
      </c>
      <c r="K1069" s="42"/>
    </row>
    <row r="1070" spans="1:22" ht="14.5" x14ac:dyDescent="0.35">
      <c r="A1070" s="51"/>
      <c r="B1070" s="51"/>
      <c r="C1070" s="51" t="s">
        <v>178</v>
      </c>
      <c r="D1070" s="50" t="s">
        <v>176</v>
      </c>
      <c r="E1070" s="48">
        <f>[1]Source!AU860</f>
        <v>10</v>
      </c>
      <c r="F1070" s="42"/>
      <c r="G1070" s="49"/>
      <c r="H1070" s="48"/>
      <c r="I1070" s="48"/>
      <c r="J1070" s="42">
        <f>SUM(T1065:T1069)</f>
        <v>13202.29</v>
      </c>
      <c r="K1070" s="42"/>
    </row>
    <row r="1071" spans="1:22" ht="14.5" x14ac:dyDescent="0.35">
      <c r="A1071" s="51"/>
      <c r="B1071" s="51"/>
      <c r="C1071" s="51" t="s">
        <v>175</v>
      </c>
      <c r="D1071" s="50" t="s">
        <v>174</v>
      </c>
      <c r="E1071" s="48">
        <f>[1]Source!AQ860</f>
        <v>3.24</v>
      </c>
      <c r="F1071" s="42"/>
      <c r="G1071" s="49" t="str">
        <f>[1]Source!DI860</f>
        <v>)*1,04</v>
      </c>
      <c r="H1071" s="48">
        <f>[1]Source!AV860</f>
        <v>1</v>
      </c>
      <c r="I1071" s="48"/>
      <c r="J1071" s="42"/>
      <c r="K1071" s="42">
        <f>[1]Source!U860</f>
        <v>450.75139200000007</v>
      </c>
    </row>
    <row r="1072" spans="1:22" ht="14" x14ac:dyDescent="0.3">
      <c r="A1072" s="47"/>
      <c r="B1072" s="47"/>
      <c r="C1072" s="47"/>
      <c r="D1072" s="47"/>
      <c r="E1072" s="47"/>
      <c r="F1072" s="47"/>
      <c r="G1072" s="47"/>
      <c r="H1072" s="47"/>
      <c r="I1072" s="183">
        <f>J1067+J1068+J1069+J1070</f>
        <v>240178.77</v>
      </c>
      <c r="J1072" s="183"/>
      <c r="K1072" s="46">
        <f>IF([1]Source!I860&lt;&gt;0, ROUND(I1072/[1]Source!I860, 2), 0)</f>
        <v>1795.46</v>
      </c>
      <c r="P1072" s="45">
        <f>I1072</f>
        <v>240178.77</v>
      </c>
    </row>
    <row r="1073" spans="1:22" ht="80" x14ac:dyDescent="0.35">
      <c r="A1073" s="51">
        <v>122</v>
      </c>
      <c r="B1073" s="51" t="s">
        <v>187</v>
      </c>
      <c r="C1073" s="51" t="str">
        <f>[1]Source!G861</f>
        <v>Осмотр осветительных сетей, проложенных в стальных трубах, провод сечением 3х1,5-4 мм2 (20%) общее количество 66 885 м.п.</v>
      </c>
      <c r="D1073" s="50" t="str">
        <f>[1]Source!H861</f>
        <v>100 м</v>
      </c>
      <c r="E1073" s="48">
        <f>[1]Source!I861</f>
        <v>133.77000000000001</v>
      </c>
      <c r="F1073" s="42"/>
      <c r="G1073" s="49"/>
      <c r="H1073" s="48"/>
      <c r="I1073" s="48"/>
      <c r="J1073" s="42"/>
      <c r="K1073" s="42"/>
      <c r="Q1073">
        <f>ROUND(([1]Source!BZ861/100)*ROUND(([1]Source!AF861*[1]Source!AV861)*[1]Source!I861, 2), 2)</f>
        <v>31376.33</v>
      </c>
      <c r="R1073">
        <f>[1]Source!X861</f>
        <v>31376.33</v>
      </c>
      <c r="S1073">
        <f>ROUND(([1]Source!CA861/100)*ROUND(([1]Source!AF861*[1]Source!AV861)*[1]Source!I861, 2), 2)</f>
        <v>4482.33</v>
      </c>
      <c r="T1073">
        <f>[1]Source!Y861</f>
        <v>4482.33</v>
      </c>
      <c r="U1073">
        <f>ROUND((175/100)*ROUND(([1]Source!AE861*[1]Source!AV861)*[1]Source!I861, 2), 2)</f>
        <v>0</v>
      </c>
      <c r="V1073">
        <f>ROUND((108/100)*ROUND([1]Source!CS861*[1]Source!I861, 2), 2)</f>
        <v>0</v>
      </c>
    </row>
    <row r="1074" spans="1:22" x14ac:dyDescent="0.25">
      <c r="C1074" s="53" t="str">
        <f>"Объем: "&amp;[1]Source!I861&amp;"=13377/"&amp;"100"</f>
        <v>Объем: 133,77=13377/100</v>
      </c>
    </row>
    <row r="1075" spans="1:22" ht="14.5" x14ac:dyDescent="0.35">
      <c r="A1075" s="51"/>
      <c r="B1075" s="51"/>
      <c r="C1075" s="51" t="s">
        <v>183</v>
      </c>
      <c r="D1075" s="50"/>
      <c r="E1075" s="48"/>
      <c r="F1075" s="42">
        <f>[1]Source!AO861</f>
        <v>29.29</v>
      </c>
      <c r="G1075" s="49" t="str">
        <f>[1]Source!DG861</f>
        <v>)*11)*1,04</v>
      </c>
      <c r="H1075" s="48">
        <f>[1]Source!AV861</f>
        <v>1</v>
      </c>
      <c r="I1075" s="48">
        <f>IF([1]Source!BA861&lt;&gt; 0, [1]Source!BA861, 1)</f>
        <v>1</v>
      </c>
      <c r="J1075" s="42">
        <f>[1]Source!S861</f>
        <v>44823.33</v>
      </c>
      <c r="K1075" s="42"/>
    </row>
    <row r="1076" spans="1:22" ht="14.5" x14ac:dyDescent="0.35">
      <c r="A1076" s="51"/>
      <c r="B1076" s="51"/>
      <c r="C1076" s="51" t="s">
        <v>179</v>
      </c>
      <c r="D1076" s="50" t="s">
        <v>176</v>
      </c>
      <c r="E1076" s="48">
        <f>[1]Source!AT861</f>
        <v>70</v>
      </c>
      <c r="F1076" s="42"/>
      <c r="G1076" s="49"/>
      <c r="H1076" s="48"/>
      <c r="I1076" s="48"/>
      <c r="J1076" s="42">
        <f>SUM(R1073:R1075)</f>
        <v>31376.33</v>
      </c>
      <c r="K1076" s="42"/>
    </row>
    <row r="1077" spans="1:22" ht="14.5" x14ac:dyDescent="0.35">
      <c r="A1077" s="51"/>
      <c r="B1077" s="51"/>
      <c r="C1077" s="51" t="s">
        <v>178</v>
      </c>
      <c r="D1077" s="50" t="s">
        <v>176</v>
      </c>
      <c r="E1077" s="48">
        <f>[1]Source!AU861</f>
        <v>10</v>
      </c>
      <c r="F1077" s="42"/>
      <c r="G1077" s="49"/>
      <c r="H1077" s="48"/>
      <c r="I1077" s="48"/>
      <c r="J1077" s="42">
        <f>SUM(T1073:T1076)</f>
        <v>4482.33</v>
      </c>
      <c r="K1077" s="42"/>
    </row>
    <row r="1078" spans="1:22" ht="14.5" x14ac:dyDescent="0.35">
      <c r="A1078" s="51"/>
      <c r="B1078" s="51"/>
      <c r="C1078" s="51" t="s">
        <v>175</v>
      </c>
      <c r="D1078" s="50" t="s">
        <v>174</v>
      </c>
      <c r="E1078" s="48">
        <f>[1]Source!AQ861</f>
        <v>0.1</v>
      </c>
      <c r="F1078" s="42"/>
      <c r="G1078" s="49" t="str">
        <f>[1]Source!DI861</f>
        <v>)*11)*1,04</v>
      </c>
      <c r="H1078" s="48">
        <f>[1]Source!AV861</f>
        <v>1</v>
      </c>
      <c r="I1078" s="48"/>
      <c r="J1078" s="42"/>
      <c r="K1078" s="42">
        <f>[1]Source!U861</f>
        <v>153.03288000000003</v>
      </c>
    </row>
    <row r="1079" spans="1:22" ht="14" x14ac:dyDescent="0.3">
      <c r="A1079" s="47"/>
      <c r="B1079" s="47"/>
      <c r="C1079" s="47"/>
      <c r="D1079" s="47"/>
      <c r="E1079" s="47"/>
      <c r="F1079" s="47"/>
      <c r="G1079" s="47"/>
      <c r="H1079" s="47"/>
      <c r="I1079" s="183">
        <f>J1075+J1076+J1077</f>
        <v>80681.990000000005</v>
      </c>
      <c r="J1079" s="183"/>
      <c r="K1079" s="46">
        <f>IF([1]Source!I861&lt;&gt;0, ROUND(I1079/[1]Source!I861, 2), 0)</f>
        <v>603.14</v>
      </c>
      <c r="P1079" s="45">
        <f>I1079</f>
        <v>80681.990000000005</v>
      </c>
    </row>
    <row r="1080" spans="1:22" ht="80" x14ac:dyDescent="0.35">
      <c r="A1080" s="51">
        <v>123</v>
      </c>
      <c r="B1080" s="51" t="s">
        <v>186</v>
      </c>
      <c r="C1080" s="51" t="str">
        <f>[1]Source!G862</f>
        <v>Техническое обслуживание электроосветительной арматуры с одной лампой накаливания (светильники)</v>
      </c>
      <c r="D1080" s="50" t="str">
        <f>[1]Source!H862</f>
        <v>10 шт.</v>
      </c>
      <c r="E1080" s="48">
        <f>[1]Source!I862</f>
        <v>525</v>
      </c>
      <c r="F1080" s="42"/>
      <c r="G1080" s="49"/>
      <c r="H1080" s="48"/>
      <c r="I1080" s="48"/>
      <c r="J1080" s="42"/>
      <c r="K1080" s="42"/>
      <c r="Q1080">
        <f>ROUND(([1]Source!BZ862/100)*ROUND(([1]Source!AF862*[1]Source!AV862)*[1]Source!I862, 2), 2)</f>
        <v>317975.11</v>
      </c>
      <c r="R1080">
        <f>[1]Source!X862</f>
        <v>317975.11</v>
      </c>
      <c r="S1080">
        <f>ROUND(([1]Source!CA862/100)*ROUND(([1]Source!AF862*[1]Source!AV862)*[1]Source!I862, 2), 2)</f>
        <v>45425.02</v>
      </c>
      <c r="T1080">
        <f>[1]Source!Y862</f>
        <v>45425.02</v>
      </c>
      <c r="U1080">
        <f>ROUND((175/100)*ROUND(([1]Source!AE862*[1]Source!AV862)*[1]Source!I862, 2), 2)</f>
        <v>0</v>
      </c>
      <c r="V1080">
        <f>ROUND((108/100)*ROUND([1]Source!CS862*[1]Source!I862, 2), 2)</f>
        <v>0</v>
      </c>
    </row>
    <row r="1081" spans="1:22" x14ac:dyDescent="0.25">
      <c r="C1081" s="53" t="str">
        <f>"Объем: "&amp;[1]Source!I862&amp;"=5250/"&amp;"10"</f>
        <v>Объем: 525=5250/10</v>
      </c>
    </row>
    <row r="1082" spans="1:22" ht="14.5" x14ac:dyDescent="0.35">
      <c r="A1082" s="51"/>
      <c r="B1082" s="51"/>
      <c r="C1082" s="51" t="s">
        <v>183</v>
      </c>
      <c r="D1082" s="50"/>
      <c r="E1082" s="48"/>
      <c r="F1082" s="42">
        <f>[1]Source!AO862</f>
        <v>831.96</v>
      </c>
      <c r="G1082" s="49" t="str">
        <f>[1]Source!DG862</f>
        <v>)*1,04</v>
      </c>
      <c r="H1082" s="48">
        <f>[1]Source!AV862</f>
        <v>1</v>
      </c>
      <c r="I1082" s="48">
        <f>IF([1]Source!BA862&lt;&gt; 0, [1]Source!BA862, 1)</f>
        <v>1</v>
      </c>
      <c r="J1082" s="42">
        <f>[1]Source!S862</f>
        <v>454250.16</v>
      </c>
      <c r="K1082" s="42"/>
    </row>
    <row r="1083" spans="1:22" ht="14.5" x14ac:dyDescent="0.35">
      <c r="A1083" s="51"/>
      <c r="B1083" s="51"/>
      <c r="C1083" s="51" t="s">
        <v>180</v>
      </c>
      <c r="D1083" s="50"/>
      <c r="E1083" s="48"/>
      <c r="F1083" s="42">
        <f>[1]Source!AL862</f>
        <v>7.64</v>
      </c>
      <c r="G1083" s="49" t="str">
        <f>[1]Source!DD862</f>
        <v/>
      </c>
      <c r="H1083" s="48">
        <f>[1]Source!AW862</f>
        <v>1</v>
      </c>
      <c r="I1083" s="48">
        <f>IF([1]Source!BC862&lt;&gt; 0, [1]Source!BC862, 1)</f>
        <v>1</v>
      </c>
      <c r="J1083" s="42">
        <f>[1]Source!P862</f>
        <v>4011</v>
      </c>
      <c r="K1083" s="42"/>
    </row>
    <row r="1084" spans="1:22" ht="14.5" x14ac:dyDescent="0.35">
      <c r="A1084" s="51"/>
      <c r="B1084" s="51"/>
      <c r="C1084" s="51" t="s">
        <v>179</v>
      </c>
      <c r="D1084" s="50" t="s">
        <v>176</v>
      </c>
      <c r="E1084" s="48">
        <f>[1]Source!AT862</f>
        <v>70</v>
      </c>
      <c r="F1084" s="42"/>
      <c r="G1084" s="49"/>
      <c r="H1084" s="48"/>
      <c r="I1084" s="48"/>
      <c r="J1084" s="42">
        <f>SUM(R1080:R1083)</f>
        <v>317975.11</v>
      </c>
      <c r="K1084" s="42"/>
    </row>
    <row r="1085" spans="1:22" ht="14.5" x14ac:dyDescent="0.35">
      <c r="A1085" s="51"/>
      <c r="B1085" s="51"/>
      <c r="C1085" s="51" t="s">
        <v>178</v>
      </c>
      <c r="D1085" s="50" t="s">
        <v>176</v>
      </c>
      <c r="E1085" s="48">
        <f>[1]Source!AU862</f>
        <v>10</v>
      </c>
      <c r="F1085" s="42"/>
      <c r="G1085" s="49"/>
      <c r="H1085" s="48"/>
      <c r="I1085" s="48"/>
      <c r="J1085" s="42">
        <f>SUM(T1080:T1084)</f>
        <v>45425.02</v>
      </c>
      <c r="K1085" s="42"/>
    </row>
    <row r="1086" spans="1:22" ht="14.5" x14ac:dyDescent="0.35">
      <c r="A1086" s="51"/>
      <c r="B1086" s="51"/>
      <c r="C1086" s="51" t="s">
        <v>175</v>
      </c>
      <c r="D1086" s="50" t="s">
        <v>174</v>
      </c>
      <c r="E1086" s="48">
        <f>[1]Source!AQ862</f>
        <v>3</v>
      </c>
      <c r="F1086" s="42"/>
      <c r="G1086" s="49" t="str">
        <f>[1]Source!DI862</f>
        <v>)*1,04</v>
      </c>
      <c r="H1086" s="48">
        <f>[1]Source!AV862</f>
        <v>1</v>
      </c>
      <c r="I1086" s="48"/>
      <c r="J1086" s="42"/>
      <c r="K1086" s="42">
        <f>[1]Source!U862</f>
        <v>1638</v>
      </c>
    </row>
    <row r="1087" spans="1:22" ht="14" x14ac:dyDescent="0.3">
      <c r="A1087" s="47"/>
      <c r="B1087" s="47"/>
      <c r="C1087" s="47"/>
      <c r="D1087" s="47"/>
      <c r="E1087" s="47"/>
      <c r="F1087" s="47"/>
      <c r="G1087" s="47"/>
      <c r="H1087" s="47"/>
      <c r="I1087" s="183">
        <f>J1082+J1083+J1084+J1085</f>
        <v>821661.29</v>
      </c>
      <c r="J1087" s="183"/>
      <c r="K1087" s="46">
        <f>IF([1]Source!I862&lt;&gt;0, ROUND(I1087/[1]Source!I862, 2), 0)</f>
        <v>1565.07</v>
      </c>
      <c r="P1087" s="45">
        <f>I1087</f>
        <v>821661.29</v>
      </c>
    </row>
    <row r="1088" spans="1:22" ht="80" x14ac:dyDescent="0.35">
      <c r="A1088" s="51">
        <v>124</v>
      </c>
      <c r="B1088" s="51" t="s">
        <v>185</v>
      </c>
      <c r="C1088" s="51" t="str">
        <f>[1]Source!G863</f>
        <v>Осмотр электроосветительной арматуры с одной лампой накаливания (20%) (светильники) общее количество 5250 шт</v>
      </c>
      <c r="D1088" s="50" t="str">
        <f>[1]Source!H863</f>
        <v>10 шт.</v>
      </c>
      <c r="E1088" s="48">
        <f>[1]Source!I863</f>
        <v>105</v>
      </c>
      <c r="F1088" s="42"/>
      <c r="G1088" s="49"/>
      <c r="H1088" s="48"/>
      <c r="I1088" s="48"/>
      <c r="J1088" s="42"/>
      <c r="K1088" s="42"/>
      <c r="Q1088">
        <f>ROUND(([1]Source!BZ863/100)*ROUND(([1]Source!AF863*[1]Source!AV863)*[1]Source!I863, 2), 2)</f>
        <v>233181.75</v>
      </c>
      <c r="R1088">
        <f>[1]Source!X863</f>
        <v>233181.75</v>
      </c>
      <c r="S1088">
        <f>ROUND(([1]Source!CA863/100)*ROUND(([1]Source!AF863*[1]Source!AV863)*[1]Source!I863, 2), 2)</f>
        <v>33311.68</v>
      </c>
      <c r="T1088">
        <f>[1]Source!Y863</f>
        <v>33311.68</v>
      </c>
      <c r="U1088">
        <f>ROUND((175/100)*ROUND(([1]Source!AE863*[1]Source!AV863)*[1]Source!I863, 2), 2)</f>
        <v>0</v>
      </c>
      <c r="V1088">
        <f>ROUND((108/100)*ROUND([1]Source!CS863*[1]Source!I863, 2), 2)</f>
        <v>0</v>
      </c>
    </row>
    <row r="1089" spans="1:22" x14ac:dyDescent="0.25">
      <c r="C1089" s="53" t="str">
        <f>"Объем: "&amp;[1]Source!I863&amp;"=1050/"&amp;"10"</f>
        <v>Объем: 105=1050/10</v>
      </c>
    </row>
    <row r="1090" spans="1:22" ht="14.5" x14ac:dyDescent="0.35">
      <c r="A1090" s="51"/>
      <c r="B1090" s="51"/>
      <c r="C1090" s="51" t="s">
        <v>183</v>
      </c>
      <c r="D1090" s="50"/>
      <c r="E1090" s="48"/>
      <c r="F1090" s="42">
        <f>[1]Source!AO863</f>
        <v>277.32</v>
      </c>
      <c r="G1090" s="49" t="str">
        <f>[1]Source!DG863</f>
        <v>)*11)*1,04</v>
      </c>
      <c r="H1090" s="48">
        <f>[1]Source!AV863</f>
        <v>1</v>
      </c>
      <c r="I1090" s="48">
        <f>IF([1]Source!BA863&lt;&gt; 0, [1]Source!BA863, 1)</f>
        <v>1</v>
      </c>
      <c r="J1090" s="42">
        <f>[1]Source!S863</f>
        <v>333116.78000000003</v>
      </c>
      <c r="K1090" s="42"/>
    </row>
    <row r="1091" spans="1:22" ht="14.5" x14ac:dyDescent="0.35">
      <c r="A1091" s="51"/>
      <c r="B1091" s="51"/>
      <c r="C1091" s="51" t="s">
        <v>180</v>
      </c>
      <c r="D1091" s="50"/>
      <c r="E1091" s="48"/>
      <c r="F1091" s="42">
        <f>[1]Source!AL863</f>
        <v>0.18</v>
      </c>
      <c r="G1091" s="49" t="str">
        <f>[1]Source!DD863</f>
        <v>)*11</v>
      </c>
      <c r="H1091" s="48">
        <f>[1]Source!AW863</f>
        <v>1</v>
      </c>
      <c r="I1091" s="48">
        <f>IF([1]Source!BC863&lt;&gt; 0, [1]Source!BC863, 1)</f>
        <v>1</v>
      </c>
      <c r="J1091" s="42">
        <f>[1]Source!P863</f>
        <v>207.9</v>
      </c>
      <c r="K1091" s="42"/>
    </row>
    <row r="1092" spans="1:22" ht="14.5" x14ac:dyDescent="0.35">
      <c r="A1092" s="51"/>
      <c r="B1092" s="51"/>
      <c r="C1092" s="51" t="s">
        <v>179</v>
      </c>
      <c r="D1092" s="50" t="s">
        <v>176</v>
      </c>
      <c r="E1092" s="48">
        <f>[1]Source!AT863</f>
        <v>70</v>
      </c>
      <c r="F1092" s="42"/>
      <c r="G1092" s="49"/>
      <c r="H1092" s="48"/>
      <c r="I1092" s="48"/>
      <c r="J1092" s="42">
        <f>SUM(R1088:R1091)</f>
        <v>233181.75</v>
      </c>
      <c r="K1092" s="42"/>
    </row>
    <row r="1093" spans="1:22" ht="14.5" x14ac:dyDescent="0.35">
      <c r="A1093" s="51"/>
      <c r="B1093" s="51"/>
      <c r="C1093" s="51" t="s">
        <v>178</v>
      </c>
      <c r="D1093" s="50" t="s">
        <v>176</v>
      </c>
      <c r="E1093" s="48">
        <f>[1]Source!AU863</f>
        <v>10</v>
      </c>
      <c r="F1093" s="42"/>
      <c r="G1093" s="49"/>
      <c r="H1093" s="48"/>
      <c r="I1093" s="48"/>
      <c r="J1093" s="42">
        <f>SUM(T1088:T1092)</f>
        <v>33311.68</v>
      </c>
      <c r="K1093" s="42"/>
    </row>
    <row r="1094" spans="1:22" ht="14.5" x14ac:dyDescent="0.35">
      <c r="A1094" s="51"/>
      <c r="B1094" s="51"/>
      <c r="C1094" s="51" t="s">
        <v>175</v>
      </c>
      <c r="D1094" s="50" t="s">
        <v>174</v>
      </c>
      <c r="E1094" s="48">
        <f>[1]Source!AQ863</f>
        <v>1</v>
      </c>
      <c r="F1094" s="42"/>
      <c r="G1094" s="49" t="str">
        <f>[1]Source!DI863</f>
        <v>)*11)*1,04</v>
      </c>
      <c r="H1094" s="48">
        <f>[1]Source!AV863</f>
        <v>1</v>
      </c>
      <c r="I1094" s="48"/>
      <c r="J1094" s="42"/>
      <c r="K1094" s="42">
        <f>[1]Source!U863</f>
        <v>1201.2</v>
      </c>
    </row>
    <row r="1095" spans="1:22" ht="14" x14ac:dyDescent="0.3">
      <c r="A1095" s="47"/>
      <c r="B1095" s="47"/>
      <c r="C1095" s="47"/>
      <c r="D1095" s="47"/>
      <c r="E1095" s="47"/>
      <c r="F1095" s="47"/>
      <c r="G1095" s="47"/>
      <c r="H1095" s="47"/>
      <c r="I1095" s="183">
        <f>J1090+J1091+J1092+J1093</f>
        <v>599818.1100000001</v>
      </c>
      <c r="J1095" s="183"/>
      <c r="K1095" s="46">
        <f>IF([1]Source!I863&lt;&gt;0, ROUND(I1095/[1]Source!I863, 2), 0)</f>
        <v>5712.55</v>
      </c>
      <c r="P1095" s="45">
        <f>I1095</f>
        <v>599818.1100000001</v>
      </c>
    </row>
    <row r="1096" spans="1:22" ht="42" x14ac:dyDescent="0.35">
      <c r="A1096" s="51">
        <v>125</v>
      </c>
      <c r="B1096" s="51" t="str">
        <f>[1]Source!F864</f>
        <v>1.21-2203-1-2/1</v>
      </c>
      <c r="C1096" s="51" t="str">
        <f>[1]Source!G864</f>
        <v>Техническое обслуживание распределительных коробок (щитков), с автоматами</v>
      </c>
      <c r="D1096" s="50" t="str">
        <f>[1]Source!H864</f>
        <v>шт.</v>
      </c>
      <c r="E1096" s="48">
        <f>[1]Source!I864</f>
        <v>190</v>
      </c>
      <c r="F1096" s="42"/>
      <c r="G1096" s="49"/>
      <c r="H1096" s="48"/>
      <c r="I1096" s="48"/>
      <c r="J1096" s="42"/>
      <c r="K1096" s="42"/>
      <c r="Q1096">
        <f>ROUND(([1]Source!BZ864/100)*ROUND(([1]Source!AF864*[1]Source!AV864)*[1]Source!I864, 2), 2)</f>
        <v>269612.28000000003</v>
      </c>
      <c r="R1096">
        <f>[1]Source!X864</f>
        <v>269612.28000000003</v>
      </c>
      <c r="S1096">
        <f>ROUND(([1]Source!CA864/100)*ROUND(([1]Source!AF864*[1]Source!AV864)*[1]Source!I864, 2), 2)</f>
        <v>38516.04</v>
      </c>
      <c r="T1096">
        <f>[1]Source!Y864</f>
        <v>38516.04</v>
      </c>
      <c r="U1096">
        <f>ROUND((175/100)*ROUND(([1]Source!AE864*[1]Source!AV864)*[1]Source!I864, 2), 2)</f>
        <v>0</v>
      </c>
      <c r="V1096">
        <f>ROUND((108/100)*ROUND([1]Source!CS864*[1]Source!I864, 2), 2)</f>
        <v>0</v>
      </c>
    </row>
    <row r="1097" spans="1:22" ht="14.5" x14ac:dyDescent="0.35">
      <c r="A1097" s="51"/>
      <c r="B1097" s="51"/>
      <c r="C1097" s="51" t="s">
        <v>183</v>
      </c>
      <c r="D1097" s="50"/>
      <c r="E1097" s="48"/>
      <c r="F1097" s="42">
        <f>[1]Source!AO864</f>
        <v>1013.58</v>
      </c>
      <c r="G1097" s="49" t="str">
        <f>[1]Source!DG864</f>
        <v>)*2</v>
      </c>
      <c r="H1097" s="48">
        <f>[1]Source!AV864</f>
        <v>1</v>
      </c>
      <c r="I1097" s="48">
        <f>IF([1]Source!BA864&lt;&gt; 0, [1]Source!BA864, 1)</f>
        <v>1</v>
      </c>
      <c r="J1097" s="42">
        <f>[1]Source!S864</f>
        <v>385160.4</v>
      </c>
      <c r="K1097" s="42"/>
    </row>
    <row r="1098" spans="1:22" ht="14.5" x14ac:dyDescent="0.35">
      <c r="A1098" s="51"/>
      <c r="B1098" s="51"/>
      <c r="C1098" s="51" t="s">
        <v>180</v>
      </c>
      <c r="D1098" s="50"/>
      <c r="E1098" s="48"/>
      <c r="F1098" s="42">
        <f>[1]Source!AL864</f>
        <v>17.43</v>
      </c>
      <c r="G1098" s="49" t="str">
        <f>[1]Source!DD864</f>
        <v>)*2</v>
      </c>
      <c r="H1098" s="48">
        <f>[1]Source!AW864</f>
        <v>1</v>
      </c>
      <c r="I1098" s="48">
        <f>IF([1]Source!BC864&lt;&gt; 0, [1]Source!BC864, 1)</f>
        <v>1</v>
      </c>
      <c r="J1098" s="42">
        <f>[1]Source!P864</f>
        <v>6623.4</v>
      </c>
      <c r="K1098" s="42"/>
    </row>
    <row r="1099" spans="1:22" ht="14.5" x14ac:dyDescent="0.35">
      <c r="A1099" s="51"/>
      <c r="B1099" s="51"/>
      <c r="C1099" s="51" t="s">
        <v>179</v>
      </c>
      <c r="D1099" s="50" t="s">
        <v>176</v>
      </c>
      <c r="E1099" s="48">
        <f>[1]Source!AT864</f>
        <v>70</v>
      </c>
      <c r="F1099" s="42"/>
      <c r="G1099" s="49"/>
      <c r="H1099" s="48"/>
      <c r="I1099" s="48"/>
      <c r="J1099" s="42">
        <f>SUM(R1096:R1098)</f>
        <v>269612.28000000003</v>
      </c>
      <c r="K1099" s="42"/>
    </row>
    <row r="1100" spans="1:22" ht="14.5" x14ac:dyDescent="0.35">
      <c r="A1100" s="51"/>
      <c r="B1100" s="51"/>
      <c r="C1100" s="51" t="s">
        <v>178</v>
      </c>
      <c r="D1100" s="50" t="s">
        <v>176</v>
      </c>
      <c r="E1100" s="48">
        <f>[1]Source!AU864</f>
        <v>10</v>
      </c>
      <c r="F1100" s="42"/>
      <c r="G1100" s="49"/>
      <c r="H1100" s="48"/>
      <c r="I1100" s="48"/>
      <c r="J1100" s="42">
        <f>SUM(T1096:T1099)</f>
        <v>38516.04</v>
      </c>
      <c r="K1100" s="42"/>
    </row>
    <row r="1101" spans="1:22" ht="14.5" x14ac:dyDescent="0.35">
      <c r="A1101" s="51"/>
      <c r="B1101" s="51"/>
      <c r="C1101" s="51" t="s">
        <v>175</v>
      </c>
      <c r="D1101" s="50" t="s">
        <v>174</v>
      </c>
      <c r="E1101" s="48">
        <f>[1]Source!AQ864</f>
        <v>3</v>
      </c>
      <c r="F1101" s="42"/>
      <c r="G1101" s="49" t="str">
        <f>[1]Source!DI864</f>
        <v>)*2</v>
      </c>
      <c r="H1101" s="48">
        <f>[1]Source!AV864</f>
        <v>1</v>
      </c>
      <c r="I1101" s="48"/>
      <c r="J1101" s="42"/>
      <c r="K1101" s="42">
        <f>[1]Source!U864</f>
        <v>1140</v>
      </c>
    </row>
    <row r="1102" spans="1:22" ht="14" x14ac:dyDescent="0.3">
      <c r="A1102" s="47"/>
      <c r="B1102" s="47"/>
      <c r="C1102" s="47"/>
      <c r="D1102" s="47"/>
      <c r="E1102" s="47"/>
      <c r="F1102" s="47"/>
      <c r="G1102" s="47"/>
      <c r="H1102" s="47"/>
      <c r="I1102" s="183">
        <f>J1097+J1098+J1099+J1100</f>
        <v>699912.12000000011</v>
      </c>
      <c r="J1102" s="183"/>
      <c r="K1102" s="46">
        <f>IF([1]Source!I864&lt;&gt;0, ROUND(I1102/[1]Source!I864, 2), 0)</f>
        <v>3683.75</v>
      </c>
      <c r="P1102" s="45">
        <f>I1102</f>
        <v>699912.12000000011</v>
      </c>
    </row>
    <row r="1103" spans="1:22" ht="28" x14ac:dyDescent="0.35">
      <c r="A1103" s="51">
        <v>126</v>
      </c>
      <c r="B1103" s="51" t="str">
        <f>[1]Source!F865</f>
        <v>1.21-2201-1-2/1</v>
      </c>
      <c r="C1103" s="51" t="str">
        <f>[1]Source!G865</f>
        <v>Технический осмотр распределительных коробок (щитков), с автоматами</v>
      </c>
      <c r="D1103" s="50" t="str">
        <f>[1]Source!H865</f>
        <v>шт.</v>
      </c>
      <c r="E1103" s="48">
        <f>[1]Source!I865</f>
        <v>190</v>
      </c>
      <c r="F1103" s="42"/>
      <c r="G1103" s="49"/>
      <c r="H1103" s="48"/>
      <c r="I1103" s="48"/>
      <c r="J1103" s="42"/>
      <c r="K1103" s="42"/>
      <c r="Q1103">
        <f>ROUND(([1]Source!BZ865/100)*ROUND(([1]Source!AF865*[1]Source!AV865)*[1]Source!I865, 2), 2)</f>
        <v>44940.7</v>
      </c>
      <c r="R1103">
        <f>[1]Source!X865</f>
        <v>44940.7</v>
      </c>
      <c r="S1103">
        <f>ROUND(([1]Source!CA865/100)*ROUND(([1]Source!AF865*[1]Source!AV865)*[1]Source!I865, 2), 2)</f>
        <v>6420.1</v>
      </c>
      <c r="T1103">
        <f>[1]Source!Y865</f>
        <v>6420.1</v>
      </c>
      <c r="U1103">
        <f>ROUND((175/100)*ROUND(([1]Source!AE865*[1]Source!AV865)*[1]Source!I865, 2), 2)</f>
        <v>0</v>
      </c>
      <c r="V1103">
        <f>ROUND((108/100)*ROUND([1]Source!CS865*[1]Source!I865, 2), 2)</f>
        <v>0</v>
      </c>
    </row>
    <row r="1104" spans="1:22" ht="14.5" x14ac:dyDescent="0.35">
      <c r="A1104" s="51"/>
      <c r="B1104" s="51"/>
      <c r="C1104" s="51" t="s">
        <v>183</v>
      </c>
      <c r="D1104" s="50"/>
      <c r="E1104" s="48"/>
      <c r="F1104" s="42">
        <f>[1]Source!AO865</f>
        <v>33.79</v>
      </c>
      <c r="G1104" s="49" t="str">
        <f>[1]Source!DG865</f>
        <v>)*10</v>
      </c>
      <c r="H1104" s="48">
        <f>[1]Source!AV865</f>
        <v>1</v>
      </c>
      <c r="I1104" s="48">
        <f>IF([1]Source!BA865&lt;&gt; 0, [1]Source!BA865, 1)</f>
        <v>1</v>
      </c>
      <c r="J1104" s="42">
        <f>[1]Source!S865</f>
        <v>64201</v>
      </c>
      <c r="K1104" s="42"/>
    </row>
    <row r="1105" spans="1:22" ht="14.5" x14ac:dyDescent="0.35">
      <c r="A1105" s="51"/>
      <c r="B1105" s="51"/>
      <c r="C1105" s="51" t="s">
        <v>180</v>
      </c>
      <c r="D1105" s="50"/>
      <c r="E1105" s="48"/>
      <c r="F1105" s="42">
        <f>[1]Source!AL865</f>
        <v>0.15</v>
      </c>
      <c r="G1105" s="49" t="str">
        <f>[1]Source!DD865</f>
        <v>)*10</v>
      </c>
      <c r="H1105" s="48">
        <f>[1]Source!AW865</f>
        <v>1</v>
      </c>
      <c r="I1105" s="48">
        <f>IF([1]Source!BC865&lt;&gt; 0, [1]Source!BC865, 1)</f>
        <v>1</v>
      </c>
      <c r="J1105" s="42">
        <f>[1]Source!P865</f>
        <v>285</v>
      </c>
      <c r="K1105" s="42"/>
    </row>
    <row r="1106" spans="1:22" ht="14.5" x14ac:dyDescent="0.35">
      <c r="A1106" s="51"/>
      <c r="B1106" s="51"/>
      <c r="C1106" s="51" t="s">
        <v>179</v>
      </c>
      <c r="D1106" s="50" t="s">
        <v>176</v>
      </c>
      <c r="E1106" s="48">
        <f>[1]Source!AT865</f>
        <v>70</v>
      </c>
      <c r="F1106" s="42"/>
      <c r="G1106" s="49"/>
      <c r="H1106" s="48"/>
      <c r="I1106" s="48"/>
      <c r="J1106" s="42">
        <f>SUM(R1103:R1105)</f>
        <v>44940.7</v>
      </c>
      <c r="K1106" s="42"/>
    </row>
    <row r="1107" spans="1:22" ht="14.5" x14ac:dyDescent="0.35">
      <c r="A1107" s="51"/>
      <c r="B1107" s="51"/>
      <c r="C1107" s="51" t="s">
        <v>178</v>
      </c>
      <c r="D1107" s="50" t="s">
        <v>176</v>
      </c>
      <c r="E1107" s="48">
        <f>[1]Source!AU865</f>
        <v>10</v>
      </c>
      <c r="F1107" s="42"/>
      <c r="G1107" s="49"/>
      <c r="H1107" s="48"/>
      <c r="I1107" s="48"/>
      <c r="J1107" s="42">
        <f>SUM(T1103:T1106)</f>
        <v>6420.1</v>
      </c>
      <c r="K1107" s="42"/>
    </row>
    <row r="1108" spans="1:22" ht="14.5" x14ac:dyDescent="0.35">
      <c r="A1108" s="51"/>
      <c r="B1108" s="51"/>
      <c r="C1108" s="51" t="s">
        <v>175</v>
      </c>
      <c r="D1108" s="50" t="s">
        <v>174</v>
      </c>
      <c r="E1108" s="48">
        <f>[1]Source!AQ865</f>
        <v>0.1</v>
      </c>
      <c r="F1108" s="42"/>
      <c r="G1108" s="49" t="str">
        <f>[1]Source!DI865</f>
        <v>)*10</v>
      </c>
      <c r="H1108" s="48">
        <f>[1]Source!AV865</f>
        <v>1</v>
      </c>
      <c r="I1108" s="48"/>
      <c r="J1108" s="42"/>
      <c r="K1108" s="42">
        <f>[1]Source!U865</f>
        <v>190</v>
      </c>
    </row>
    <row r="1109" spans="1:22" ht="14" x14ac:dyDescent="0.3">
      <c r="A1109" s="47"/>
      <c r="B1109" s="47"/>
      <c r="C1109" s="47"/>
      <c r="D1109" s="47"/>
      <c r="E1109" s="47"/>
      <c r="F1109" s="47"/>
      <c r="G1109" s="47"/>
      <c r="H1109" s="47"/>
      <c r="I1109" s="183">
        <f>J1104+J1105+J1106+J1107</f>
        <v>115846.8</v>
      </c>
      <c r="J1109" s="183"/>
      <c r="K1109" s="46">
        <f>IF([1]Source!I865&lt;&gt;0, ROUND(I1109/[1]Source!I865, 2), 0)</f>
        <v>609.72</v>
      </c>
      <c r="P1109" s="45">
        <f>I1109</f>
        <v>115846.8</v>
      </c>
    </row>
    <row r="1110" spans="1:22" ht="56" x14ac:dyDescent="0.35">
      <c r="A1110" s="51">
        <v>127</v>
      </c>
      <c r="B1110" s="51" t="str">
        <f>[1]Source!F866</f>
        <v>1.20-2203-1-5/1</v>
      </c>
      <c r="C1110" s="51" t="str">
        <f>[1]Source!G866</f>
        <v>Техническое обслуживание щита осветительного группового с установочными автоматами, число групп 10</v>
      </c>
      <c r="D1110" s="50" t="str">
        <f>[1]Source!H866</f>
        <v>шт.</v>
      </c>
      <c r="E1110" s="48">
        <f>[1]Source!I866</f>
        <v>54</v>
      </c>
      <c r="F1110" s="42"/>
      <c r="G1110" s="49"/>
      <c r="H1110" s="48"/>
      <c r="I1110" s="48"/>
      <c r="J1110" s="42"/>
      <c r="K1110" s="42"/>
      <c r="Q1110">
        <f>ROUND(([1]Source!BZ866/100)*ROUND(([1]Source!AF866*[1]Source!AV866)*[1]Source!I866, 2), 2)</f>
        <v>229879.94</v>
      </c>
      <c r="R1110">
        <f>[1]Source!X866</f>
        <v>229879.94</v>
      </c>
      <c r="S1110">
        <f>ROUND(([1]Source!CA866/100)*ROUND(([1]Source!AF866*[1]Source!AV866)*[1]Source!I866, 2), 2)</f>
        <v>32839.99</v>
      </c>
      <c r="T1110">
        <f>[1]Source!Y866</f>
        <v>32839.99</v>
      </c>
      <c r="U1110">
        <f>ROUND((175/100)*ROUND(([1]Source!AE866*[1]Source!AV866)*[1]Source!I866, 2), 2)</f>
        <v>0</v>
      </c>
      <c r="V1110">
        <f>ROUND((108/100)*ROUND([1]Source!CS866*[1]Source!I866, 2), 2)</f>
        <v>0</v>
      </c>
    </row>
    <row r="1111" spans="1:22" ht="14.5" x14ac:dyDescent="0.35">
      <c r="A1111" s="51"/>
      <c r="B1111" s="51"/>
      <c r="C1111" s="51" t="s">
        <v>183</v>
      </c>
      <c r="D1111" s="50"/>
      <c r="E1111" s="48"/>
      <c r="F1111" s="42">
        <f>[1]Source!AO866</f>
        <v>3040.74</v>
      </c>
      <c r="G1111" s="49" t="str">
        <f>[1]Source!DG866</f>
        <v>)*2</v>
      </c>
      <c r="H1111" s="48">
        <f>[1]Source!AV866</f>
        <v>1</v>
      </c>
      <c r="I1111" s="48">
        <f>IF([1]Source!BA866&lt;&gt; 0, [1]Source!BA866, 1)</f>
        <v>1</v>
      </c>
      <c r="J1111" s="42">
        <f>[1]Source!S866</f>
        <v>328399.92</v>
      </c>
      <c r="K1111" s="42"/>
    </row>
    <row r="1112" spans="1:22" ht="14.5" x14ac:dyDescent="0.35">
      <c r="A1112" s="51"/>
      <c r="B1112" s="51"/>
      <c r="C1112" s="51" t="s">
        <v>180</v>
      </c>
      <c r="D1112" s="50"/>
      <c r="E1112" s="48"/>
      <c r="F1112" s="42">
        <f>[1]Source!AL866</f>
        <v>58.34</v>
      </c>
      <c r="G1112" s="49" t="str">
        <f>[1]Source!DD866</f>
        <v>)*2</v>
      </c>
      <c r="H1112" s="48">
        <f>[1]Source!AW866</f>
        <v>1</v>
      </c>
      <c r="I1112" s="48">
        <f>IF([1]Source!BC866&lt;&gt; 0, [1]Source!BC866, 1)</f>
        <v>1</v>
      </c>
      <c r="J1112" s="42">
        <f>[1]Source!P866</f>
        <v>6300.72</v>
      </c>
      <c r="K1112" s="42"/>
    </row>
    <row r="1113" spans="1:22" ht="14.5" x14ac:dyDescent="0.35">
      <c r="A1113" s="51"/>
      <c r="B1113" s="51"/>
      <c r="C1113" s="51" t="s">
        <v>179</v>
      </c>
      <c r="D1113" s="50" t="s">
        <v>176</v>
      </c>
      <c r="E1113" s="48">
        <f>[1]Source!AT866</f>
        <v>70</v>
      </c>
      <c r="F1113" s="42"/>
      <c r="G1113" s="49"/>
      <c r="H1113" s="48"/>
      <c r="I1113" s="48"/>
      <c r="J1113" s="42">
        <f>SUM(R1110:R1112)</f>
        <v>229879.94</v>
      </c>
      <c r="K1113" s="42"/>
    </row>
    <row r="1114" spans="1:22" ht="14.5" x14ac:dyDescent="0.35">
      <c r="A1114" s="51"/>
      <c r="B1114" s="51"/>
      <c r="C1114" s="51" t="s">
        <v>178</v>
      </c>
      <c r="D1114" s="50" t="s">
        <v>176</v>
      </c>
      <c r="E1114" s="48">
        <f>[1]Source!AU866</f>
        <v>10</v>
      </c>
      <c r="F1114" s="42"/>
      <c r="G1114" s="49"/>
      <c r="H1114" s="48"/>
      <c r="I1114" s="48"/>
      <c r="J1114" s="42">
        <f>SUM(T1110:T1113)</f>
        <v>32839.99</v>
      </c>
      <c r="K1114" s="42"/>
    </row>
    <row r="1115" spans="1:22" ht="14.5" x14ac:dyDescent="0.35">
      <c r="A1115" s="51"/>
      <c r="B1115" s="51"/>
      <c r="C1115" s="51" t="s">
        <v>175</v>
      </c>
      <c r="D1115" s="50" t="s">
        <v>174</v>
      </c>
      <c r="E1115" s="48">
        <f>[1]Source!AQ866</f>
        <v>9</v>
      </c>
      <c r="F1115" s="42"/>
      <c r="G1115" s="49" t="str">
        <f>[1]Source!DI866</f>
        <v>)*2</v>
      </c>
      <c r="H1115" s="48">
        <f>[1]Source!AV866</f>
        <v>1</v>
      </c>
      <c r="I1115" s="48"/>
      <c r="J1115" s="42"/>
      <c r="K1115" s="42">
        <f>[1]Source!U866</f>
        <v>972</v>
      </c>
    </row>
    <row r="1116" spans="1:22" ht="14" x14ac:dyDescent="0.3">
      <c r="A1116" s="47"/>
      <c r="B1116" s="47"/>
      <c r="C1116" s="47"/>
      <c r="D1116" s="47"/>
      <c r="E1116" s="47"/>
      <c r="F1116" s="47"/>
      <c r="G1116" s="47"/>
      <c r="H1116" s="47"/>
      <c r="I1116" s="183">
        <f>J1111+J1112+J1113+J1114</f>
        <v>597420.56999999995</v>
      </c>
      <c r="J1116" s="183"/>
      <c r="K1116" s="46">
        <f>IF([1]Source!I866&lt;&gt;0, ROUND(I1116/[1]Source!I866, 2), 0)</f>
        <v>11063.34</v>
      </c>
      <c r="P1116" s="45">
        <f>I1116</f>
        <v>597420.56999999995</v>
      </c>
    </row>
    <row r="1117" spans="1:22" ht="42" x14ac:dyDescent="0.35">
      <c r="A1117" s="51">
        <v>128</v>
      </c>
      <c r="B1117" s="51" t="str">
        <f>[1]Source!F867</f>
        <v>1.20-2201-1-5/1</v>
      </c>
      <c r="C1117" s="51" t="str">
        <f>[1]Source!G867</f>
        <v>Осмотр щита осветительного группового с установочными автоматами, число групп 10</v>
      </c>
      <c r="D1117" s="50" t="str">
        <f>[1]Source!H867</f>
        <v>шт.</v>
      </c>
      <c r="E1117" s="48">
        <f>[1]Source!I867</f>
        <v>54</v>
      </c>
      <c r="F1117" s="42"/>
      <c r="G1117" s="49"/>
      <c r="H1117" s="48"/>
      <c r="I1117" s="48"/>
      <c r="J1117" s="42"/>
      <c r="K1117" s="42"/>
      <c r="Q1117">
        <f>ROUND(([1]Source!BZ867/100)*ROUND(([1]Source!AF867*[1]Source!AV867)*[1]Source!I867, 2), 2)</f>
        <v>38314.080000000002</v>
      </c>
      <c r="R1117">
        <f>[1]Source!X867</f>
        <v>38314.080000000002</v>
      </c>
      <c r="S1117">
        <f>ROUND(([1]Source!CA867/100)*ROUND(([1]Source!AF867*[1]Source!AV867)*[1]Source!I867, 2), 2)</f>
        <v>5473.44</v>
      </c>
      <c r="T1117">
        <f>[1]Source!Y867</f>
        <v>5473.44</v>
      </c>
      <c r="U1117">
        <f>ROUND((175/100)*ROUND(([1]Source!AE867*[1]Source!AV867)*[1]Source!I867, 2), 2)</f>
        <v>0</v>
      </c>
      <c r="V1117">
        <f>ROUND((108/100)*ROUND([1]Source!CS867*[1]Source!I867, 2), 2)</f>
        <v>0</v>
      </c>
    </row>
    <row r="1118" spans="1:22" ht="14.5" x14ac:dyDescent="0.35">
      <c r="A1118" s="51"/>
      <c r="B1118" s="51"/>
      <c r="C1118" s="51" t="s">
        <v>183</v>
      </c>
      <c r="D1118" s="50"/>
      <c r="E1118" s="48"/>
      <c r="F1118" s="42">
        <f>[1]Source!AO867</f>
        <v>101.36</v>
      </c>
      <c r="G1118" s="49" t="str">
        <f>[1]Source!DG867</f>
        <v>)*10</v>
      </c>
      <c r="H1118" s="48">
        <f>[1]Source!AV867</f>
        <v>1</v>
      </c>
      <c r="I1118" s="48">
        <f>IF([1]Source!BA867&lt;&gt; 0, [1]Source!BA867, 1)</f>
        <v>1</v>
      </c>
      <c r="J1118" s="42">
        <f>[1]Source!S867</f>
        <v>54734.400000000001</v>
      </c>
      <c r="K1118" s="42"/>
    </row>
    <row r="1119" spans="1:22" ht="14.5" x14ac:dyDescent="0.35">
      <c r="A1119" s="51"/>
      <c r="B1119" s="51"/>
      <c r="C1119" s="51" t="s">
        <v>180</v>
      </c>
      <c r="D1119" s="50"/>
      <c r="E1119" s="48"/>
      <c r="F1119" s="42">
        <f>[1]Source!AL867</f>
        <v>0.91</v>
      </c>
      <c r="G1119" s="49" t="str">
        <f>[1]Source!DD867</f>
        <v>)*10</v>
      </c>
      <c r="H1119" s="48">
        <f>[1]Source!AW867</f>
        <v>1</v>
      </c>
      <c r="I1119" s="48">
        <f>IF([1]Source!BC867&lt;&gt; 0, [1]Source!BC867, 1)</f>
        <v>1</v>
      </c>
      <c r="J1119" s="42">
        <f>[1]Source!P867</f>
        <v>491.4</v>
      </c>
      <c r="K1119" s="42"/>
    </row>
    <row r="1120" spans="1:22" ht="14.5" x14ac:dyDescent="0.35">
      <c r="A1120" s="51"/>
      <c r="B1120" s="51"/>
      <c r="C1120" s="51" t="s">
        <v>179</v>
      </c>
      <c r="D1120" s="50" t="s">
        <v>176</v>
      </c>
      <c r="E1120" s="48">
        <f>[1]Source!AT867</f>
        <v>70</v>
      </c>
      <c r="F1120" s="42"/>
      <c r="G1120" s="49"/>
      <c r="H1120" s="48"/>
      <c r="I1120" s="48"/>
      <c r="J1120" s="42">
        <f>SUM(R1117:R1119)</f>
        <v>38314.080000000002</v>
      </c>
      <c r="K1120" s="42"/>
    </row>
    <row r="1121" spans="1:22" ht="14.5" x14ac:dyDescent="0.35">
      <c r="A1121" s="51"/>
      <c r="B1121" s="51"/>
      <c r="C1121" s="51" t="s">
        <v>178</v>
      </c>
      <c r="D1121" s="50" t="s">
        <v>176</v>
      </c>
      <c r="E1121" s="48">
        <f>[1]Source!AU867</f>
        <v>10</v>
      </c>
      <c r="F1121" s="42"/>
      <c r="G1121" s="49"/>
      <c r="H1121" s="48"/>
      <c r="I1121" s="48"/>
      <c r="J1121" s="42">
        <f>SUM(T1117:T1120)</f>
        <v>5473.44</v>
      </c>
      <c r="K1121" s="42"/>
    </row>
    <row r="1122" spans="1:22" ht="14.5" x14ac:dyDescent="0.35">
      <c r="A1122" s="51"/>
      <c r="B1122" s="51"/>
      <c r="C1122" s="51" t="s">
        <v>175</v>
      </c>
      <c r="D1122" s="50" t="s">
        <v>174</v>
      </c>
      <c r="E1122" s="48">
        <f>[1]Source!AQ867</f>
        <v>0.3</v>
      </c>
      <c r="F1122" s="42"/>
      <c r="G1122" s="49" t="str">
        <f>[1]Source!DI867</f>
        <v>)*10</v>
      </c>
      <c r="H1122" s="48">
        <f>[1]Source!AV867</f>
        <v>1</v>
      </c>
      <c r="I1122" s="48"/>
      <c r="J1122" s="42"/>
      <c r="K1122" s="42">
        <f>[1]Source!U867</f>
        <v>162</v>
      </c>
    </row>
    <row r="1123" spans="1:22" ht="14" x14ac:dyDescent="0.3">
      <c r="A1123" s="47"/>
      <c r="B1123" s="47"/>
      <c r="C1123" s="47"/>
      <c r="D1123" s="47"/>
      <c r="E1123" s="47"/>
      <c r="F1123" s="47"/>
      <c r="G1123" s="47"/>
      <c r="H1123" s="47"/>
      <c r="I1123" s="183">
        <f>J1118+J1119+J1120+J1121</f>
        <v>99013.32</v>
      </c>
      <c r="J1123" s="183"/>
      <c r="K1123" s="46">
        <f>IF([1]Source!I867&lt;&gt;0, ROUND(I1123/[1]Source!I867, 2), 0)</f>
        <v>1833.58</v>
      </c>
      <c r="P1123" s="45">
        <f>I1123</f>
        <v>99013.32</v>
      </c>
    </row>
    <row r="1124" spans="1:22" ht="80" x14ac:dyDescent="0.35">
      <c r="A1124" s="51">
        <v>129</v>
      </c>
      <c r="B1124" s="51" t="s">
        <v>184</v>
      </c>
      <c r="C1124" s="51" t="str">
        <f>[1]Source!G868</f>
        <v>Техническое обслуживание светового указателя номера дома (буквы)</v>
      </c>
      <c r="D1124" s="50" t="str">
        <f>[1]Source!H868</f>
        <v>10 шт.</v>
      </c>
      <c r="E1124" s="48">
        <f>[1]Source!I868</f>
        <v>0.5</v>
      </c>
      <c r="F1124" s="42"/>
      <c r="G1124" s="49"/>
      <c r="H1124" s="48"/>
      <c r="I1124" s="48"/>
      <c r="J1124" s="42"/>
      <c r="K1124" s="42"/>
      <c r="Q1124">
        <f>ROUND(([1]Source!BZ868/100)*ROUND(([1]Source!AF868*[1]Source!AV868)*[1]Source!I868, 2), 2)</f>
        <v>3634</v>
      </c>
      <c r="R1124">
        <f>[1]Source!X868</f>
        <v>3634</v>
      </c>
      <c r="S1124">
        <f>ROUND(([1]Source!CA868/100)*ROUND(([1]Source!AF868*[1]Source!AV868)*[1]Source!I868, 2), 2)</f>
        <v>519.14</v>
      </c>
      <c r="T1124">
        <f>[1]Source!Y868</f>
        <v>519.14</v>
      </c>
      <c r="U1124">
        <f>ROUND((175/100)*ROUND(([1]Source!AE868*[1]Source!AV868)*[1]Source!I868, 2), 2)</f>
        <v>0</v>
      </c>
      <c r="V1124">
        <f>ROUND((108/100)*ROUND([1]Source!CS868*[1]Source!I868, 2), 2)</f>
        <v>0</v>
      </c>
    </row>
    <row r="1125" spans="1:22" x14ac:dyDescent="0.25">
      <c r="C1125" s="53" t="str">
        <f>"Объем: "&amp;[1]Source!I868&amp;"=5/"&amp;"10"</f>
        <v>Объем: 0,5=5/10</v>
      </c>
    </row>
    <row r="1126" spans="1:22" ht="14.5" x14ac:dyDescent="0.35">
      <c r="A1126" s="51"/>
      <c r="B1126" s="51"/>
      <c r="C1126" s="51" t="s">
        <v>183</v>
      </c>
      <c r="D1126" s="50"/>
      <c r="E1126" s="48"/>
      <c r="F1126" s="42">
        <f>[1]Source!AO868</f>
        <v>831.96</v>
      </c>
      <c r="G1126" s="49" t="str">
        <f>[1]Source!DG868</f>
        <v>)*12)*1,04</v>
      </c>
      <c r="H1126" s="48">
        <f>[1]Source!AV868</f>
        <v>1</v>
      </c>
      <c r="I1126" s="48">
        <f>IF([1]Source!BA868&lt;&gt; 0, [1]Source!BA868, 1)</f>
        <v>1</v>
      </c>
      <c r="J1126" s="42">
        <f>[1]Source!S868</f>
        <v>5191.43</v>
      </c>
      <c r="K1126" s="42"/>
    </row>
    <row r="1127" spans="1:22" ht="14.5" x14ac:dyDescent="0.35">
      <c r="A1127" s="51"/>
      <c r="B1127" s="51"/>
      <c r="C1127" s="51" t="s">
        <v>180</v>
      </c>
      <c r="D1127" s="50"/>
      <c r="E1127" s="48"/>
      <c r="F1127" s="42">
        <f>[1]Source!AL868</f>
        <v>7.64</v>
      </c>
      <c r="G1127" s="49" t="str">
        <f>[1]Source!DD868</f>
        <v>)*12</v>
      </c>
      <c r="H1127" s="48">
        <f>[1]Source!AW868</f>
        <v>1</v>
      </c>
      <c r="I1127" s="48">
        <f>IF([1]Source!BC868&lt;&gt; 0, [1]Source!BC868, 1)</f>
        <v>1</v>
      </c>
      <c r="J1127" s="42">
        <f>[1]Source!P868</f>
        <v>45.84</v>
      </c>
      <c r="K1127" s="42"/>
    </row>
    <row r="1128" spans="1:22" ht="14.5" x14ac:dyDescent="0.35">
      <c r="A1128" s="51"/>
      <c r="B1128" s="51"/>
      <c r="C1128" s="51" t="s">
        <v>179</v>
      </c>
      <c r="D1128" s="50" t="s">
        <v>176</v>
      </c>
      <c r="E1128" s="48">
        <f>[1]Source!AT868</f>
        <v>70</v>
      </c>
      <c r="F1128" s="42"/>
      <c r="G1128" s="49"/>
      <c r="H1128" s="48"/>
      <c r="I1128" s="48"/>
      <c r="J1128" s="42">
        <f>SUM(R1124:R1127)</f>
        <v>3634</v>
      </c>
      <c r="K1128" s="42"/>
    </row>
    <row r="1129" spans="1:22" ht="14.5" x14ac:dyDescent="0.35">
      <c r="A1129" s="51"/>
      <c r="B1129" s="51"/>
      <c r="C1129" s="51" t="s">
        <v>178</v>
      </c>
      <c r="D1129" s="50" t="s">
        <v>176</v>
      </c>
      <c r="E1129" s="48">
        <f>[1]Source!AU868</f>
        <v>10</v>
      </c>
      <c r="F1129" s="42"/>
      <c r="G1129" s="49"/>
      <c r="H1129" s="48"/>
      <c r="I1129" s="48"/>
      <c r="J1129" s="42">
        <f>SUM(T1124:T1128)</f>
        <v>519.14</v>
      </c>
      <c r="K1129" s="42"/>
    </row>
    <row r="1130" spans="1:22" ht="14.5" x14ac:dyDescent="0.35">
      <c r="A1130" s="51"/>
      <c r="B1130" s="51"/>
      <c r="C1130" s="51" t="s">
        <v>175</v>
      </c>
      <c r="D1130" s="50" t="s">
        <v>174</v>
      </c>
      <c r="E1130" s="48">
        <f>[1]Source!AQ868</f>
        <v>3</v>
      </c>
      <c r="F1130" s="42"/>
      <c r="G1130" s="49" t="str">
        <f>[1]Source!DI868</f>
        <v>)*12)*1,04</v>
      </c>
      <c r="H1130" s="48">
        <f>[1]Source!AV868</f>
        <v>1</v>
      </c>
      <c r="I1130" s="48"/>
      <c r="J1130" s="42"/>
      <c r="K1130" s="42">
        <f>[1]Source!U868</f>
        <v>18.72</v>
      </c>
    </row>
    <row r="1131" spans="1:22" ht="14" x14ac:dyDescent="0.3">
      <c r="A1131" s="47"/>
      <c r="B1131" s="47"/>
      <c r="C1131" s="47"/>
      <c r="D1131" s="47"/>
      <c r="E1131" s="47"/>
      <c r="F1131" s="47"/>
      <c r="G1131" s="47"/>
      <c r="H1131" s="47"/>
      <c r="I1131" s="183">
        <f>J1126+J1127+J1128+J1129</f>
        <v>9390.41</v>
      </c>
      <c r="J1131" s="183"/>
      <c r="K1131" s="46">
        <f>IF([1]Source!I868&lt;&gt;0, ROUND(I1131/[1]Source!I868, 2), 0)</f>
        <v>18780.82</v>
      </c>
      <c r="P1131" s="45">
        <f>I1131</f>
        <v>9390.41</v>
      </c>
    </row>
    <row r="1132" spans="1:22" ht="80" x14ac:dyDescent="0.35">
      <c r="A1132" s="51">
        <v>130</v>
      </c>
      <c r="B1132" s="51" t="s">
        <v>184</v>
      </c>
      <c r="C1132" s="51" t="str">
        <f>[1]Source!G869</f>
        <v>Техническое обслуживание светового указателя номера дома</v>
      </c>
      <c r="D1132" s="50" t="str">
        <f>[1]Source!H869</f>
        <v>10 шт.</v>
      </c>
      <c r="E1132" s="48">
        <f>[1]Source!I869</f>
        <v>1.5</v>
      </c>
      <c r="F1132" s="42"/>
      <c r="G1132" s="49"/>
      <c r="H1132" s="48"/>
      <c r="I1132" s="48"/>
      <c r="J1132" s="42"/>
      <c r="K1132" s="42"/>
      <c r="Q1132">
        <f>ROUND(([1]Source!BZ869/100)*ROUND(([1]Source!AF869*[1]Source!AV869)*[1]Source!I869, 2), 2)</f>
        <v>10902</v>
      </c>
      <c r="R1132">
        <f>[1]Source!X869</f>
        <v>10902</v>
      </c>
      <c r="S1132">
        <f>ROUND(([1]Source!CA869/100)*ROUND(([1]Source!AF869*[1]Source!AV869)*[1]Source!I869, 2), 2)</f>
        <v>1557.43</v>
      </c>
      <c r="T1132">
        <f>[1]Source!Y869</f>
        <v>1557.43</v>
      </c>
      <c r="U1132">
        <f>ROUND((175/100)*ROUND(([1]Source!AE869*[1]Source!AV869)*[1]Source!I869, 2), 2)</f>
        <v>0</v>
      </c>
      <c r="V1132">
        <f>ROUND((108/100)*ROUND([1]Source!CS869*[1]Source!I869, 2), 2)</f>
        <v>0</v>
      </c>
    </row>
    <row r="1133" spans="1:22" x14ac:dyDescent="0.25">
      <c r="C1133" s="53" t="str">
        <f>"Объем: "&amp;[1]Source!I869&amp;"=15/"&amp;"10"</f>
        <v>Объем: 1,5=15/10</v>
      </c>
    </row>
    <row r="1134" spans="1:22" ht="14.5" x14ac:dyDescent="0.35">
      <c r="A1134" s="51"/>
      <c r="B1134" s="51"/>
      <c r="C1134" s="51" t="s">
        <v>183</v>
      </c>
      <c r="D1134" s="50"/>
      <c r="E1134" s="48"/>
      <c r="F1134" s="42">
        <f>[1]Source!AO869</f>
        <v>831.96</v>
      </c>
      <c r="G1134" s="49" t="str">
        <f>[1]Source!DG869</f>
        <v>)*12)*1,04</v>
      </c>
      <c r="H1134" s="48">
        <f>[1]Source!AV869</f>
        <v>1</v>
      </c>
      <c r="I1134" s="48">
        <f>IF([1]Source!BA869&lt;&gt; 0, [1]Source!BA869, 1)</f>
        <v>1</v>
      </c>
      <c r="J1134" s="42">
        <f>[1]Source!S869</f>
        <v>15574.29</v>
      </c>
      <c r="K1134" s="42"/>
    </row>
    <row r="1135" spans="1:22" ht="14.5" x14ac:dyDescent="0.35">
      <c r="A1135" s="51"/>
      <c r="B1135" s="51"/>
      <c r="C1135" s="51" t="s">
        <v>180</v>
      </c>
      <c r="D1135" s="50"/>
      <c r="E1135" s="48"/>
      <c r="F1135" s="42">
        <f>[1]Source!AL869</f>
        <v>7.64</v>
      </c>
      <c r="G1135" s="49" t="str">
        <f>[1]Source!DD869</f>
        <v>)*12</v>
      </c>
      <c r="H1135" s="48">
        <f>[1]Source!AW869</f>
        <v>1</v>
      </c>
      <c r="I1135" s="48">
        <f>IF([1]Source!BC869&lt;&gt; 0, [1]Source!BC869, 1)</f>
        <v>1</v>
      </c>
      <c r="J1135" s="42">
        <f>[1]Source!P869</f>
        <v>137.52000000000001</v>
      </c>
      <c r="K1135" s="42"/>
    </row>
    <row r="1136" spans="1:22" ht="14.5" x14ac:dyDescent="0.35">
      <c r="A1136" s="51"/>
      <c r="B1136" s="51"/>
      <c r="C1136" s="51" t="s">
        <v>179</v>
      </c>
      <c r="D1136" s="50" t="s">
        <v>176</v>
      </c>
      <c r="E1136" s="48">
        <f>[1]Source!AT869</f>
        <v>70</v>
      </c>
      <c r="F1136" s="42"/>
      <c r="G1136" s="49"/>
      <c r="H1136" s="48"/>
      <c r="I1136" s="48"/>
      <c r="J1136" s="42">
        <f>SUM(R1132:R1135)</f>
        <v>10902</v>
      </c>
      <c r="K1136" s="42"/>
    </row>
    <row r="1137" spans="1:22" ht="14.5" x14ac:dyDescent="0.35">
      <c r="A1137" s="51"/>
      <c r="B1137" s="51"/>
      <c r="C1137" s="51" t="s">
        <v>178</v>
      </c>
      <c r="D1137" s="50" t="s">
        <v>176</v>
      </c>
      <c r="E1137" s="48">
        <f>[1]Source!AU869</f>
        <v>10</v>
      </c>
      <c r="F1137" s="42"/>
      <c r="G1137" s="49"/>
      <c r="H1137" s="48"/>
      <c r="I1137" s="48"/>
      <c r="J1137" s="42">
        <f>SUM(T1132:T1136)</f>
        <v>1557.43</v>
      </c>
      <c r="K1137" s="42"/>
    </row>
    <row r="1138" spans="1:22" ht="14.5" x14ac:dyDescent="0.35">
      <c r="A1138" s="51"/>
      <c r="B1138" s="51"/>
      <c r="C1138" s="51" t="s">
        <v>175</v>
      </c>
      <c r="D1138" s="50" t="s">
        <v>174</v>
      </c>
      <c r="E1138" s="48">
        <f>[1]Source!AQ869</f>
        <v>3</v>
      </c>
      <c r="F1138" s="42"/>
      <c r="G1138" s="49" t="str">
        <f>[1]Source!DI869</f>
        <v>)*12)*1,04</v>
      </c>
      <c r="H1138" s="48">
        <f>[1]Source!AV869</f>
        <v>1</v>
      </c>
      <c r="I1138" s="48"/>
      <c r="J1138" s="42"/>
      <c r="K1138" s="42">
        <f>[1]Source!U869</f>
        <v>56.16</v>
      </c>
    </row>
    <row r="1139" spans="1:22" ht="14" x14ac:dyDescent="0.3">
      <c r="A1139" s="47"/>
      <c r="B1139" s="47"/>
      <c r="C1139" s="47"/>
      <c r="D1139" s="47"/>
      <c r="E1139" s="47"/>
      <c r="F1139" s="47"/>
      <c r="G1139" s="47"/>
      <c r="H1139" s="47"/>
      <c r="I1139" s="183">
        <f>J1134+J1135+J1136+J1137</f>
        <v>28171.24</v>
      </c>
      <c r="J1139" s="183"/>
      <c r="K1139" s="46">
        <f>IF([1]Source!I869&lt;&gt;0, ROUND(I1139/[1]Source!I869, 2), 0)</f>
        <v>18780.830000000002</v>
      </c>
      <c r="P1139" s="45">
        <f>I1139</f>
        <v>28171.24</v>
      </c>
    </row>
    <row r="1140" spans="1:22" ht="42" x14ac:dyDescent="0.35">
      <c r="A1140" s="51">
        <v>131</v>
      </c>
      <c r="B1140" s="51" t="str">
        <f>[1]Source!F870</f>
        <v>1.21-2301-22-1/1</v>
      </c>
      <c r="C1140" s="51" t="str">
        <f>[1]Source!G870</f>
        <v>Осмотр розетки штепсельной силовой с заземляющим контактом, степень защиты IP20, IP21, IP22 - ежемесячный</v>
      </c>
      <c r="D1140" s="50" t="str">
        <f>[1]Source!H870</f>
        <v>100 шт.</v>
      </c>
      <c r="E1140" s="48">
        <f>[1]Source!I870</f>
        <v>35.25</v>
      </c>
      <c r="F1140" s="42"/>
      <c r="G1140" s="49"/>
      <c r="H1140" s="48"/>
      <c r="I1140" s="48"/>
      <c r="J1140" s="42"/>
      <c r="K1140" s="42"/>
      <c r="Q1140">
        <f>ROUND(([1]Source!BZ870/100)*ROUND(([1]Source!AF870*[1]Source!AV870)*[1]Source!I870, 2), 2)</f>
        <v>19708.419999999998</v>
      </c>
      <c r="R1140">
        <f>[1]Source!X870</f>
        <v>19708.419999999998</v>
      </c>
      <c r="S1140">
        <f>ROUND(([1]Source!CA870/100)*ROUND(([1]Source!AF870*[1]Source!AV870)*[1]Source!I870, 2), 2)</f>
        <v>2815.49</v>
      </c>
      <c r="T1140">
        <f>[1]Source!Y870</f>
        <v>2815.49</v>
      </c>
      <c r="U1140">
        <f>ROUND((175/100)*ROUND(([1]Source!AE870*[1]Source!AV870)*[1]Source!I870, 2), 2)</f>
        <v>0</v>
      </c>
      <c r="V1140">
        <f>ROUND((108/100)*ROUND([1]Source!CS870*[1]Source!I870, 2), 2)</f>
        <v>0</v>
      </c>
    </row>
    <row r="1141" spans="1:22" x14ac:dyDescent="0.25">
      <c r="C1141" s="53" t="str">
        <f>"Объем: "&amp;[1]Source!I870&amp;"=3525/"&amp;"100"</f>
        <v>Объем: 35,25=3525/100</v>
      </c>
    </row>
    <row r="1142" spans="1:22" ht="14.5" x14ac:dyDescent="0.35">
      <c r="A1142" s="51"/>
      <c r="B1142" s="51"/>
      <c r="C1142" s="51" t="s">
        <v>183</v>
      </c>
      <c r="D1142" s="50"/>
      <c r="E1142" s="48"/>
      <c r="F1142" s="42">
        <f>[1]Source!AO870</f>
        <v>66.56</v>
      </c>
      <c r="G1142" s="49" t="str">
        <f>[1]Source!DG870</f>
        <v>)*12</v>
      </c>
      <c r="H1142" s="48">
        <f>[1]Source!AV870</f>
        <v>1</v>
      </c>
      <c r="I1142" s="48">
        <f>IF([1]Source!BA870&lt;&gt; 0, [1]Source!BA870, 1)</f>
        <v>1</v>
      </c>
      <c r="J1142" s="42">
        <f>[1]Source!S870</f>
        <v>28154.880000000001</v>
      </c>
      <c r="K1142" s="42"/>
    </row>
    <row r="1143" spans="1:22" ht="14.5" x14ac:dyDescent="0.35">
      <c r="A1143" s="51"/>
      <c r="B1143" s="51"/>
      <c r="C1143" s="51" t="s">
        <v>179</v>
      </c>
      <c r="D1143" s="50" t="s">
        <v>176</v>
      </c>
      <c r="E1143" s="48">
        <f>[1]Source!AT870</f>
        <v>70</v>
      </c>
      <c r="F1143" s="42"/>
      <c r="G1143" s="49"/>
      <c r="H1143" s="48"/>
      <c r="I1143" s="48"/>
      <c r="J1143" s="42">
        <f>SUM(R1140:R1142)</f>
        <v>19708.419999999998</v>
      </c>
      <c r="K1143" s="42"/>
    </row>
    <row r="1144" spans="1:22" ht="14.5" x14ac:dyDescent="0.35">
      <c r="A1144" s="51"/>
      <c r="B1144" s="51"/>
      <c r="C1144" s="51" t="s">
        <v>178</v>
      </c>
      <c r="D1144" s="50" t="s">
        <v>176</v>
      </c>
      <c r="E1144" s="48">
        <f>[1]Source!AU870</f>
        <v>10</v>
      </c>
      <c r="F1144" s="42"/>
      <c r="G1144" s="49"/>
      <c r="H1144" s="48"/>
      <c r="I1144" s="48"/>
      <c r="J1144" s="42">
        <f>SUM(T1140:T1143)</f>
        <v>2815.49</v>
      </c>
      <c r="K1144" s="42"/>
    </row>
    <row r="1145" spans="1:22" ht="14.5" x14ac:dyDescent="0.35">
      <c r="A1145" s="51"/>
      <c r="B1145" s="51"/>
      <c r="C1145" s="51" t="s">
        <v>175</v>
      </c>
      <c r="D1145" s="50" t="s">
        <v>174</v>
      </c>
      <c r="E1145" s="48">
        <f>[1]Source!AQ870</f>
        <v>0.24</v>
      </c>
      <c r="F1145" s="42"/>
      <c r="G1145" s="49" t="str">
        <f>[1]Source!DI870</f>
        <v>)*12</v>
      </c>
      <c r="H1145" s="48">
        <f>[1]Source!AV870</f>
        <v>1</v>
      </c>
      <c r="I1145" s="48"/>
      <c r="J1145" s="42"/>
      <c r="K1145" s="42">
        <f>[1]Source!U870</f>
        <v>101.52</v>
      </c>
    </row>
    <row r="1146" spans="1:22" ht="14" x14ac:dyDescent="0.3">
      <c r="A1146" s="47"/>
      <c r="B1146" s="47"/>
      <c r="C1146" s="47"/>
      <c r="D1146" s="47"/>
      <c r="E1146" s="47"/>
      <c r="F1146" s="47"/>
      <c r="G1146" s="47"/>
      <c r="H1146" s="47"/>
      <c r="I1146" s="183">
        <f>J1142+J1143+J1144</f>
        <v>50678.79</v>
      </c>
      <c r="J1146" s="183"/>
      <c r="K1146" s="46">
        <f>IF([1]Source!I870&lt;&gt;0, ROUND(I1146/[1]Source!I870, 2), 0)</f>
        <v>1437.7</v>
      </c>
      <c r="P1146" s="45">
        <f>I1146</f>
        <v>50678.79</v>
      </c>
    </row>
    <row r="1148" spans="1:22" ht="16.5" x14ac:dyDescent="0.35">
      <c r="A1148" s="190" t="str">
        <f>CONCATENATE("Подраздел: ",IF([1]Source!G872&lt;&gt;"Новый подраздел", [1]Source!G872, ""))</f>
        <v>Подраздел: Автоматические двери и ворота</v>
      </c>
      <c r="B1148" s="190"/>
      <c r="C1148" s="190"/>
      <c r="D1148" s="190"/>
      <c r="E1148" s="190"/>
      <c r="F1148" s="190"/>
      <c r="G1148" s="190"/>
      <c r="H1148" s="190"/>
      <c r="I1148" s="190"/>
      <c r="J1148" s="190"/>
      <c r="K1148" s="190"/>
    </row>
    <row r="1149" spans="1:22" ht="28" x14ac:dyDescent="0.35">
      <c r="A1149" s="51">
        <v>132</v>
      </c>
      <c r="B1149" s="51" t="str">
        <f>[1]Source!F876</f>
        <v>1.23-2303-20-2/1</v>
      </c>
      <c r="C1149" s="51" t="str">
        <f>[1]Source!G876</f>
        <v>Техническое обслуживание автоматических двухстворчатых дверей</v>
      </c>
      <c r="D1149" s="50" t="str">
        <f>[1]Source!H876</f>
        <v>шт.</v>
      </c>
      <c r="E1149" s="48">
        <f>[1]Source!I876</f>
        <v>14</v>
      </c>
      <c r="F1149" s="42"/>
      <c r="G1149" s="49"/>
      <c r="H1149" s="48"/>
      <c r="I1149" s="48"/>
      <c r="J1149" s="42"/>
      <c r="K1149" s="42"/>
      <c r="Q1149">
        <f>ROUND(([1]Source!BZ876/100)*ROUND(([1]Source!AF876*[1]Source!AV876)*[1]Source!I876, 2), 2)</f>
        <v>79955.259999999995</v>
      </c>
      <c r="R1149">
        <f>[1]Source!X876</f>
        <v>79955.259999999995</v>
      </c>
      <c r="S1149">
        <f>ROUND(([1]Source!CA876/100)*ROUND(([1]Source!AF876*[1]Source!AV876)*[1]Source!I876, 2), 2)</f>
        <v>11422.18</v>
      </c>
      <c r="T1149">
        <f>[1]Source!Y876</f>
        <v>11422.18</v>
      </c>
      <c r="U1149">
        <f>ROUND((175/100)*ROUND(([1]Source!AE876*[1]Source!AV876)*[1]Source!I876, 2), 2)</f>
        <v>24501.96</v>
      </c>
      <c r="V1149">
        <f>ROUND((108/100)*ROUND([1]Source!CS876*[1]Source!I876, 2), 2)</f>
        <v>15121.21</v>
      </c>
    </row>
    <row r="1150" spans="1:22" ht="14.5" x14ac:dyDescent="0.35">
      <c r="A1150" s="51"/>
      <c r="B1150" s="51"/>
      <c r="C1150" s="51" t="s">
        <v>183</v>
      </c>
      <c r="D1150" s="50"/>
      <c r="E1150" s="48"/>
      <c r="F1150" s="42">
        <f>[1]Source!AO876</f>
        <v>4079.35</v>
      </c>
      <c r="G1150" s="49" t="str">
        <f>[1]Source!DG876</f>
        <v>)*2</v>
      </c>
      <c r="H1150" s="48">
        <f>[1]Source!AV876</f>
        <v>1</v>
      </c>
      <c r="I1150" s="48">
        <f>IF([1]Source!BA876&lt;&gt; 0, [1]Source!BA876, 1)</f>
        <v>1</v>
      </c>
      <c r="J1150" s="42">
        <f>[1]Source!S876</f>
        <v>114221.8</v>
      </c>
      <c r="K1150" s="42"/>
    </row>
    <row r="1151" spans="1:22" ht="14.5" x14ac:dyDescent="0.35">
      <c r="A1151" s="51"/>
      <c r="B1151" s="51"/>
      <c r="C1151" s="51" t="s">
        <v>182</v>
      </c>
      <c r="D1151" s="50"/>
      <c r="E1151" s="48"/>
      <c r="F1151" s="42">
        <f>[1]Source!AM876</f>
        <v>766.16</v>
      </c>
      <c r="G1151" s="49" t="str">
        <f>[1]Source!DE876</f>
        <v>)*2</v>
      </c>
      <c r="H1151" s="48">
        <f>[1]Source!AV876</f>
        <v>1</v>
      </c>
      <c r="I1151" s="48">
        <f>IF([1]Source!BB876&lt;&gt; 0, [1]Source!BB876, 1)</f>
        <v>1</v>
      </c>
      <c r="J1151" s="42">
        <f>[1]Source!Q876</f>
        <v>21452.48</v>
      </c>
      <c r="K1151" s="42"/>
    </row>
    <row r="1152" spans="1:22" ht="14.5" x14ac:dyDescent="0.35">
      <c r="A1152" s="51"/>
      <c r="B1152" s="51"/>
      <c r="C1152" s="51" t="s">
        <v>181</v>
      </c>
      <c r="D1152" s="50"/>
      <c r="E1152" s="48"/>
      <c r="F1152" s="42">
        <f>[1]Source!AN876</f>
        <v>500.04</v>
      </c>
      <c r="G1152" s="49" t="str">
        <f>[1]Source!DF876</f>
        <v>)*2</v>
      </c>
      <c r="H1152" s="48">
        <f>[1]Source!AV876</f>
        <v>1</v>
      </c>
      <c r="I1152" s="48">
        <f>IF([1]Source!BS876&lt;&gt; 0, [1]Source!BS876, 1)</f>
        <v>1</v>
      </c>
      <c r="J1152" s="52">
        <f>[1]Source!R876</f>
        <v>14001.12</v>
      </c>
      <c r="K1152" s="42"/>
    </row>
    <row r="1153" spans="1:22" ht="14.5" x14ac:dyDescent="0.35">
      <c r="A1153" s="51"/>
      <c r="B1153" s="51"/>
      <c r="C1153" s="51" t="s">
        <v>180</v>
      </c>
      <c r="D1153" s="50"/>
      <c r="E1153" s="48"/>
      <c r="F1153" s="42">
        <f>[1]Source!AL876</f>
        <v>72.81</v>
      </c>
      <c r="G1153" s="49" t="str">
        <f>[1]Source!DD876</f>
        <v>)*2</v>
      </c>
      <c r="H1153" s="48">
        <f>[1]Source!AW876</f>
        <v>1</v>
      </c>
      <c r="I1153" s="48">
        <f>IF([1]Source!BC876&lt;&gt; 0, [1]Source!BC876, 1)</f>
        <v>1</v>
      </c>
      <c r="J1153" s="42">
        <f>[1]Source!P876</f>
        <v>2038.68</v>
      </c>
      <c r="K1153" s="42"/>
    </row>
    <row r="1154" spans="1:22" ht="14.5" x14ac:dyDescent="0.35">
      <c r="A1154" s="51"/>
      <c r="B1154" s="51"/>
      <c r="C1154" s="51" t="s">
        <v>179</v>
      </c>
      <c r="D1154" s="50" t="s">
        <v>176</v>
      </c>
      <c r="E1154" s="48">
        <f>[1]Source!AT876</f>
        <v>70</v>
      </c>
      <c r="F1154" s="42"/>
      <c r="G1154" s="49"/>
      <c r="H1154" s="48"/>
      <c r="I1154" s="48"/>
      <c r="J1154" s="42">
        <f>SUM(R1149:R1153)</f>
        <v>79955.259999999995</v>
      </c>
      <c r="K1154" s="42"/>
    </row>
    <row r="1155" spans="1:22" ht="14.5" x14ac:dyDescent="0.35">
      <c r="A1155" s="51"/>
      <c r="B1155" s="51"/>
      <c r="C1155" s="51" t="s">
        <v>178</v>
      </c>
      <c r="D1155" s="50" t="s">
        <v>176</v>
      </c>
      <c r="E1155" s="48">
        <f>[1]Source!AU876</f>
        <v>10</v>
      </c>
      <c r="F1155" s="42"/>
      <c r="G1155" s="49"/>
      <c r="H1155" s="48"/>
      <c r="I1155" s="48"/>
      <c r="J1155" s="42">
        <f>SUM(T1149:T1154)</f>
        <v>11422.18</v>
      </c>
      <c r="K1155" s="42"/>
    </row>
    <row r="1156" spans="1:22" ht="14.5" x14ac:dyDescent="0.35">
      <c r="A1156" s="51"/>
      <c r="B1156" s="51"/>
      <c r="C1156" s="51" t="s">
        <v>177</v>
      </c>
      <c r="D1156" s="50" t="s">
        <v>176</v>
      </c>
      <c r="E1156" s="48">
        <f>108</f>
        <v>108</v>
      </c>
      <c r="F1156" s="42"/>
      <c r="G1156" s="49"/>
      <c r="H1156" s="48"/>
      <c r="I1156" s="48"/>
      <c r="J1156" s="42">
        <f>SUM(V1149:V1155)</f>
        <v>15121.21</v>
      </c>
      <c r="K1156" s="42"/>
    </row>
    <row r="1157" spans="1:22" ht="14.5" x14ac:dyDescent="0.35">
      <c r="A1157" s="51"/>
      <c r="B1157" s="51"/>
      <c r="C1157" s="51" t="s">
        <v>175</v>
      </c>
      <c r="D1157" s="50" t="s">
        <v>174</v>
      </c>
      <c r="E1157" s="48">
        <f>[1]Source!AQ876</f>
        <v>9.0399999999999991</v>
      </c>
      <c r="F1157" s="42"/>
      <c r="G1157" s="49" t="str">
        <f>[1]Source!DI876</f>
        <v>)*2</v>
      </c>
      <c r="H1157" s="48">
        <f>[1]Source!AV876</f>
        <v>1</v>
      </c>
      <c r="I1157" s="48"/>
      <c r="J1157" s="42"/>
      <c r="K1157" s="42">
        <f>[1]Source!U876</f>
        <v>253.11999999999998</v>
      </c>
    </row>
    <row r="1158" spans="1:22" ht="14" x14ac:dyDescent="0.3">
      <c r="A1158" s="47"/>
      <c r="B1158" s="47"/>
      <c r="C1158" s="47"/>
      <c r="D1158" s="47"/>
      <c r="E1158" s="47"/>
      <c r="F1158" s="47"/>
      <c r="G1158" s="47"/>
      <c r="H1158" s="47"/>
      <c r="I1158" s="183">
        <f>J1150+J1151+J1153+J1154+J1155+J1156</f>
        <v>244211.60999999996</v>
      </c>
      <c r="J1158" s="183"/>
      <c r="K1158" s="46">
        <f>IF([1]Source!I876&lt;&gt;0, ROUND(I1158/[1]Source!I876, 2), 0)</f>
        <v>17443.689999999999</v>
      </c>
      <c r="P1158" s="45">
        <f>I1158</f>
        <v>244211.60999999996</v>
      </c>
    </row>
    <row r="1159" spans="1:22" ht="28" x14ac:dyDescent="0.35">
      <c r="A1159" s="51">
        <v>133</v>
      </c>
      <c r="B1159" s="51" t="str">
        <f>[1]Source!F877</f>
        <v>1.24-2103-20-1/1</v>
      </c>
      <c r="C1159" s="51" t="str">
        <f>[1]Source!G877</f>
        <v>Техническое обслуживание распашных ворот с электроприводом</v>
      </c>
      <c r="D1159" s="50" t="str">
        <f>[1]Source!H877</f>
        <v>шт.</v>
      </c>
      <c r="E1159" s="48">
        <f>[1]Source!I877</f>
        <v>2</v>
      </c>
      <c r="F1159" s="42"/>
      <c r="G1159" s="49"/>
      <c r="H1159" s="48"/>
      <c r="I1159" s="48"/>
      <c r="J1159" s="42"/>
      <c r="K1159" s="42"/>
      <c r="Q1159">
        <f>ROUND(([1]Source!BZ877/100)*ROUND(([1]Source!AF877*[1]Source!AV877)*[1]Source!I877, 2), 2)</f>
        <v>15306.42</v>
      </c>
      <c r="R1159">
        <f>[1]Source!X877</f>
        <v>15306.42</v>
      </c>
      <c r="S1159">
        <f>ROUND(([1]Source!CA877/100)*ROUND(([1]Source!AF877*[1]Source!AV877)*[1]Source!I877, 2), 2)</f>
        <v>2186.63</v>
      </c>
      <c r="T1159">
        <f>[1]Source!Y877</f>
        <v>2186.63</v>
      </c>
      <c r="U1159">
        <f>ROUND((175/100)*ROUND(([1]Source!AE877*[1]Source!AV877)*[1]Source!I877, 2), 2)</f>
        <v>0</v>
      </c>
      <c r="V1159">
        <f>ROUND((108/100)*ROUND([1]Source!CS877*[1]Source!I877, 2), 2)</f>
        <v>0</v>
      </c>
    </row>
    <row r="1160" spans="1:22" ht="14.5" x14ac:dyDescent="0.35">
      <c r="A1160" s="51"/>
      <c r="B1160" s="51"/>
      <c r="C1160" s="51" t="s">
        <v>183</v>
      </c>
      <c r="D1160" s="50"/>
      <c r="E1160" s="48"/>
      <c r="F1160" s="42">
        <f>[1]Source!AO877</f>
        <v>5466.58</v>
      </c>
      <c r="G1160" s="49" t="str">
        <f>[1]Source!DG877</f>
        <v>)*2</v>
      </c>
      <c r="H1160" s="48">
        <f>[1]Source!AV877</f>
        <v>1</v>
      </c>
      <c r="I1160" s="48">
        <f>IF([1]Source!BA877&lt;&gt; 0, [1]Source!BA877, 1)</f>
        <v>1</v>
      </c>
      <c r="J1160" s="42">
        <f>[1]Source!S877</f>
        <v>21866.32</v>
      </c>
      <c r="K1160" s="42"/>
    </row>
    <row r="1161" spans="1:22" ht="14.5" x14ac:dyDescent="0.35">
      <c r="A1161" s="51"/>
      <c r="B1161" s="51"/>
      <c r="C1161" s="51" t="s">
        <v>180</v>
      </c>
      <c r="D1161" s="50"/>
      <c r="E1161" s="48"/>
      <c r="F1161" s="42">
        <f>[1]Source!AL877</f>
        <v>128.08000000000001</v>
      </c>
      <c r="G1161" s="49" t="str">
        <f>[1]Source!DD877</f>
        <v>)*2</v>
      </c>
      <c r="H1161" s="48">
        <f>[1]Source!AW877</f>
        <v>1</v>
      </c>
      <c r="I1161" s="48">
        <f>IF([1]Source!BC877&lt;&gt; 0, [1]Source!BC877, 1)</f>
        <v>1</v>
      </c>
      <c r="J1161" s="42">
        <f>[1]Source!P877</f>
        <v>512.32000000000005</v>
      </c>
      <c r="K1161" s="42"/>
    </row>
    <row r="1162" spans="1:22" ht="14.5" x14ac:dyDescent="0.35">
      <c r="A1162" s="51"/>
      <c r="B1162" s="51"/>
      <c r="C1162" s="51" t="s">
        <v>179</v>
      </c>
      <c r="D1162" s="50" t="s">
        <v>176</v>
      </c>
      <c r="E1162" s="48">
        <f>[1]Source!AT877</f>
        <v>70</v>
      </c>
      <c r="F1162" s="42"/>
      <c r="G1162" s="49"/>
      <c r="H1162" s="48"/>
      <c r="I1162" s="48"/>
      <c r="J1162" s="42">
        <f>SUM(R1159:R1161)</f>
        <v>15306.42</v>
      </c>
      <c r="K1162" s="42"/>
    </row>
    <row r="1163" spans="1:22" ht="14.5" x14ac:dyDescent="0.35">
      <c r="A1163" s="51"/>
      <c r="B1163" s="51"/>
      <c r="C1163" s="51" t="s">
        <v>178</v>
      </c>
      <c r="D1163" s="50" t="s">
        <v>176</v>
      </c>
      <c r="E1163" s="48">
        <f>[1]Source!AU877</f>
        <v>10</v>
      </c>
      <c r="F1163" s="42"/>
      <c r="G1163" s="49"/>
      <c r="H1163" s="48"/>
      <c r="I1163" s="48"/>
      <c r="J1163" s="42">
        <f>SUM(T1159:T1162)</f>
        <v>2186.63</v>
      </c>
      <c r="K1163" s="42"/>
    </row>
    <row r="1164" spans="1:22" ht="14.5" x14ac:dyDescent="0.35">
      <c r="A1164" s="51"/>
      <c r="B1164" s="51"/>
      <c r="C1164" s="51" t="s">
        <v>175</v>
      </c>
      <c r="D1164" s="50" t="s">
        <v>174</v>
      </c>
      <c r="E1164" s="48">
        <f>[1]Source!AQ877</f>
        <v>16.18</v>
      </c>
      <c r="F1164" s="42"/>
      <c r="G1164" s="49" t="str">
        <f>[1]Source!DI877</f>
        <v>)*2</v>
      </c>
      <c r="H1164" s="48">
        <f>[1]Source!AV877</f>
        <v>1</v>
      </c>
      <c r="I1164" s="48"/>
      <c r="J1164" s="42"/>
      <c r="K1164" s="42">
        <f>[1]Source!U877</f>
        <v>64.72</v>
      </c>
    </row>
    <row r="1165" spans="1:22" ht="14" x14ac:dyDescent="0.3">
      <c r="A1165" s="47"/>
      <c r="B1165" s="47"/>
      <c r="C1165" s="47"/>
      <c r="D1165" s="47"/>
      <c r="E1165" s="47"/>
      <c r="F1165" s="47"/>
      <c r="G1165" s="47"/>
      <c r="H1165" s="47"/>
      <c r="I1165" s="183">
        <f>J1160+J1161+J1162+J1163</f>
        <v>39871.689999999995</v>
      </c>
      <c r="J1165" s="183"/>
      <c r="K1165" s="46">
        <f>IF([1]Source!I877&lt;&gt;0, ROUND(I1165/[1]Source!I877, 2), 0)</f>
        <v>19935.849999999999</v>
      </c>
      <c r="P1165" s="45">
        <f>I1165</f>
        <v>39871.689999999995</v>
      </c>
    </row>
    <row r="1167" spans="1:22" ht="14" x14ac:dyDescent="0.3">
      <c r="A1167" s="189" t="str">
        <f>CONCATENATE("Итого по подразделу: ",IF([1]Source!G879&lt;&gt;"Новый подраздел", [1]Source!G879, ""))</f>
        <v>Итого по подразделу: Автоматические двери и ворота</v>
      </c>
      <c r="B1167" s="189"/>
      <c r="C1167" s="189"/>
      <c r="D1167" s="189"/>
      <c r="E1167" s="189"/>
      <c r="F1167" s="189"/>
      <c r="G1167" s="189"/>
      <c r="H1167" s="189"/>
      <c r="I1167" s="184">
        <f>SUM(P1148:P1166)</f>
        <v>284083.29999999993</v>
      </c>
      <c r="J1167" s="185"/>
      <c r="K1167" s="38"/>
    </row>
    <row r="1170" spans="1:22" ht="16.5" x14ac:dyDescent="0.35">
      <c r="A1170" s="190" t="str">
        <f>CONCATENATE("Подраздел: ",IF([1]Source!G909&lt;&gt;"Новый подраздел", [1]Source!G909, ""))</f>
        <v>Подраздел: ОЗДС (Охранно-защитная дератизационная система)</v>
      </c>
      <c r="B1170" s="190"/>
      <c r="C1170" s="190"/>
      <c r="D1170" s="190"/>
      <c r="E1170" s="190"/>
      <c r="F1170" s="190"/>
      <c r="G1170" s="190"/>
      <c r="H1170" s="190"/>
      <c r="I1170" s="190"/>
      <c r="J1170" s="190"/>
      <c r="K1170" s="190"/>
    </row>
    <row r="1171" spans="1:22" ht="56" x14ac:dyDescent="0.35">
      <c r="A1171" s="51">
        <v>134</v>
      </c>
      <c r="B1171" s="51" t="str">
        <f>[1]Source!F913</f>
        <v>1.21-2203-20-6/1</v>
      </c>
      <c r="C1171" s="51" t="str">
        <f>[1]Source!G913</f>
        <v>Техническое обслуживание силовых преобразователей, источник питания, стабилизатор, преобразователь напряжения, тока (БПИ)</v>
      </c>
      <c r="D1171" s="50" t="str">
        <f>[1]Source!H913</f>
        <v>шт.</v>
      </c>
      <c r="E1171" s="48">
        <f>[1]Source!I913</f>
        <v>16</v>
      </c>
      <c r="F1171" s="42"/>
      <c r="G1171" s="49"/>
      <c r="H1171" s="48"/>
      <c r="I1171" s="48"/>
      <c r="J1171" s="42"/>
      <c r="K1171" s="42"/>
      <c r="Q1171">
        <f>ROUND(([1]Source!BZ913/100)*ROUND(([1]Source!AF913*[1]Source!AV913)*[1]Source!I913, 2), 2)</f>
        <v>4527.04</v>
      </c>
      <c r="R1171">
        <f>[1]Source!X913</f>
        <v>4527.04</v>
      </c>
      <c r="S1171">
        <f>ROUND(([1]Source!CA913/100)*ROUND(([1]Source!AF913*[1]Source!AV913)*[1]Source!I913, 2), 2)</f>
        <v>646.72</v>
      </c>
      <c r="T1171">
        <f>[1]Source!Y913</f>
        <v>646.72</v>
      </c>
      <c r="U1171">
        <f>ROUND((175/100)*ROUND(([1]Source!AE913*[1]Source!AV913)*[1]Source!I913, 2), 2)</f>
        <v>0</v>
      </c>
      <c r="V1171">
        <f>ROUND((108/100)*ROUND([1]Source!CS913*[1]Source!I913, 2), 2)</f>
        <v>0</v>
      </c>
    </row>
    <row r="1172" spans="1:22" ht="14.5" x14ac:dyDescent="0.35">
      <c r="A1172" s="51"/>
      <c r="B1172" s="51"/>
      <c r="C1172" s="51" t="s">
        <v>183</v>
      </c>
      <c r="D1172" s="50"/>
      <c r="E1172" s="48"/>
      <c r="F1172" s="42">
        <f>[1]Source!AO913</f>
        <v>101.05</v>
      </c>
      <c r="G1172" s="49" t="str">
        <f>[1]Source!DG913</f>
        <v>)*4</v>
      </c>
      <c r="H1172" s="48">
        <f>[1]Source!AV913</f>
        <v>1</v>
      </c>
      <c r="I1172" s="48">
        <f>IF([1]Source!BA913&lt;&gt; 0, [1]Source!BA913, 1)</f>
        <v>1</v>
      </c>
      <c r="J1172" s="42">
        <f>[1]Source!S913</f>
        <v>6467.2</v>
      </c>
      <c r="K1172" s="42"/>
    </row>
    <row r="1173" spans="1:22" ht="14.5" x14ac:dyDescent="0.35">
      <c r="A1173" s="51"/>
      <c r="B1173" s="51"/>
      <c r="C1173" s="51" t="s">
        <v>179</v>
      </c>
      <c r="D1173" s="50" t="s">
        <v>176</v>
      </c>
      <c r="E1173" s="48">
        <f>[1]Source!AT913</f>
        <v>70</v>
      </c>
      <c r="F1173" s="42"/>
      <c r="G1173" s="49"/>
      <c r="H1173" s="48"/>
      <c r="I1173" s="48"/>
      <c r="J1173" s="42">
        <f>SUM(R1171:R1172)</f>
        <v>4527.04</v>
      </c>
      <c r="K1173" s="42"/>
    </row>
    <row r="1174" spans="1:22" ht="14.5" x14ac:dyDescent="0.35">
      <c r="A1174" s="51"/>
      <c r="B1174" s="51"/>
      <c r="C1174" s="51" t="s">
        <v>178</v>
      </c>
      <c r="D1174" s="50" t="s">
        <v>176</v>
      </c>
      <c r="E1174" s="48">
        <f>[1]Source!AU913</f>
        <v>10</v>
      </c>
      <c r="F1174" s="42"/>
      <c r="G1174" s="49"/>
      <c r="H1174" s="48"/>
      <c r="I1174" s="48"/>
      <c r="J1174" s="42">
        <f>SUM(T1171:T1173)</f>
        <v>646.72</v>
      </c>
      <c r="K1174" s="42"/>
    </row>
    <row r="1175" spans="1:22" ht="14.5" x14ac:dyDescent="0.35">
      <c r="A1175" s="51"/>
      <c r="B1175" s="51"/>
      <c r="C1175" s="51" t="s">
        <v>175</v>
      </c>
      <c r="D1175" s="50" t="s">
        <v>174</v>
      </c>
      <c r="E1175" s="48">
        <f>[1]Source!AQ913</f>
        <v>0.24</v>
      </c>
      <c r="F1175" s="42"/>
      <c r="G1175" s="49" t="str">
        <f>[1]Source!DI913</f>
        <v>)*4</v>
      </c>
      <c r="H1175" s="48">
        <f>[1]Source!AV913</f>
        <v>1</v>
      </c>
      <c r="I1175" s="48"/>
      <c r="J1175" s="42"/>
      <c r="K1175" s="42">
        <f>[1]Source!U913</f>
        <v>15.36</v>
      </c>
    </row>
    <row r="1176" spans="1:22" ht="14" x14ac:dyDescent="0.3">
      <c r="A1176" s="47"/>
      <c r="B1176" s="47"/>
      <c r="C1176" s="47"/>
      <c r="D1176" s="47"/>
      <c r="E1176" s="47"/>
      <c r="F1176" s="47"/>
      <c r="G1176" s="47"/>
      <c r="H1176" s="47"/>
      <c r="I1176" s="183">
        <f>J1172+J1173+J1174</f>
        <v>11640.96</v>
      </c>
      <c r="J1176" s="183"/>
      <c r="K1176" s="46">
        <f>IF([1]Source!I913&lt;&gt;0, ROUND(I1176/[1]Source!I913, 2), 0)</f>
        <v>727.56</v>
      </c>
      <c r="P1176" s="45">
        <f>I1176</f>
        <v>11640.96</v>
      </c>
    </row>
    <row r="1177" spans="1:22" ht="56" x14ac:dyDescent="0.35">
      <c r="A1177" s="51">
        <v>135</v>
      </c>
      <c r="B1177" s="51" t="str">
        <f>[1]Source!F914</f>
        <v>1.21-2203-20-6/1</v>
      </c>
      <c r="C1177" s="51" t="str">
        <f>[1]Source!G914</f>
        <v>Техническое обслуживание силовых преобразователей, источник питания, стабилизатор, преобразователь напряжения, тока (БВУ )</v>
      </c>
      <c r="D1177" s="50" t="str">
        <f>[1]Source!H914</f>
        <v>шт.</v>
      </c>
      <c r="E1177" s="48">
        <f>[1]Source!I914</f>
        <v>226</v>
      </c>
      <c r="F1177" s="42"/>
      <c r="G1177" s="49"/>
      <c r="H1177" s="48"/>
      <c r="I1177" s="48"/>
      <c r="J1177" s="42"/>
      <c r="K1177" s="42"/>
      <c r="Q1177">
        <f>ROUND(([1]Source!BZ914/100)*ROUND(([1]Source!AF914*[1]Source!AV914)*[1]Source!I914, 2), 2)</f>
        <v>63944.44</v>
      </c>
      <c r="R1177">
        <f>[1]Source!X914</f>
        <v>63944.44</v>
      </c>
      <c r="S1177">
        <f>ROUND(([1]Source!CA914/100)*ROUND(([1]Source!AF914*[1]Source!AV914)*[1]Source!I914, 2), 2)</f>
        <v>9134.92</v>
      </c>
      <c r="T1177">
        <f>[1]Source!Y914</f>
        <v>9134.92</v>
      </c>
      <c r="U1177">
        <f>ROUND((175/100)*ROUND(([1]Source!AE914*[1]Source!AV914)*[1]Source!I914, 2), 2)</f>
        <v>0</v>
      </c>
      <c r="V1177">
        <f>ROUND((108/100)*ROUND([1]Source!CS914*[1]Source!I914, 2), 2)</f>
        <v>0</v>
      </c>
    </row>
    <row r="1178" spans="1:22" ht="14.5" x14ac:dyDescent="0.35">
      <c r="A1178" s="51"/>
      <c r="B1178" s="51"/>
      <c r="C1178" s="51" t="s">
        <v>183</v>
      </c>
      <c r="D1178" s="50"/>
      <c r="E1178" s="48"/>
      <c r="F1178" s="42">
        <f>[1]Source!AO914</f>
        <v>101.05</v>
      </c>
      <c r="G1178" s="49" t="str">
        <f>[1]Source!DG914</f>
        <v>)*4</v>
      </c>
      <c r="H1178" s="48">
        <f>[1]Source!AV914</f>
        <v>1</v>
      </c>
      <c r="I1178" s="48">
        <f>IF([1]Source!BA914&lt;&gt; 0, [1]Source!BA914, 1)</f>
        <v>1</v>
      </c>
      <c r="J1178" s="42">
        <f>[1]Source!S914</f>
        <v>91349.2</v>
      </c>
      <c r="K1178" s="42"/>
    </row>
    <row r="1179" spans="1:22" ht="14.5" x14ac:dyDescent="0.35">
      <c r="A1179" s="51"/>
      <c r="B1179" s="51"/>
      <c r="C1179" s="51" t="s">
        <v>179</v>
      </c>
      <c r="D1179" s="50" t="s">
        <v>176</v>
      </c>
      <c r="E1179" s="48">
        <f>[1]Source!AT914</f>
        <v>70</v>
      </c>
      <c r="F1179" s="42"/>
      <c r="G1179" s="49"/>
      <c r="H1179" s="48"/>
      <c r="I1179" s="48"/>
      <c r="J1179" s="42">
        <f>SUM(R1177:R1178)</f>
        <v>63944.44</v>
      </c>
      <c r="K1179" s="42"/>
    </row>
    <row r="1180" spans="1:22" ht="14.5" x14ac:dyDescent="0.35">
      <c r="A1180" s="51"/>
      <c r="B1180" s="51"/>
      <c r="C1180" s="51" t="s">
        <v>178</v>
      </c>
      <c r="D1180" s="50" t="s">
        <v>176</v>
      </c>
      <c r="E1180" s="48">
        <f>[1]Source!AU914</f>
        <v>10</v>
      </c>
      <c r="F1180" s="42"/>
      <c r="G1180" s="49"/>
      <c r="H1180" s="48"/>
      <c r="I1180" s="48"/>
      <c r="J1180" s="42">
        <f>SUM(T1177:T1179)</f>
        <v>9134.92</v>
      </c>
      <c r="K1180" s="42"/>
    </row>
    <row r="1181" spans="1:22" ht="14.5" x14ac:dyDescent="0.35">
      <c r="A1181" s="51"/>
      <c r="B1181" s="51"/>
      <c r="C1181" s="51" t="s">
        <v>175</v>
      </c>
      <c r="D1181" s="50" t="s">
        <v>174</v>
      </c>
      <c r="E1181" s="48">
        <f>[1]Source!AQ914</f>
        <v>0.24</v>
      </c>
      <c r="F1181" s="42"/>
      <c r="G1181" s="49" t="str">
        <f>[1]Source!DI914</f>
        <v>)*4</v>
      </c>
      <c r="H1181" s="48">
        <f>[1]Source!AV914</f>
        <v>1</v>
      </c>
      <c r="I1181" s="48"/>
      <c r="J1181" s="42"/>
      <c r="K1181" s="42">
        <f>[1]Source!U914</f>
        <v>216.95999999999998</v>
      </c>
    </row>
    <row r="1182" spans="1:22" ht="14" x14ac:dyDescent="0.3">
      <c r="A1182" s="47"/>
      <c r="B1182" s="47"/>
      <c r="C1182" s="47"/>
      <c r="D1182" s="47"/>
      <c r="E1182" s="47"/>
      <c r="F1182" s="47"/>
      <c r="G1182" s="47"/>
      <c r="H1182" s="47"/>
      <c r="I1182" s="183">
        <f>J1178+J1179+J1180</f>
        <v>164428.56000000003</v>
      </c>
      <c r="J1182" s="183"/>
      <c r="K1182" s="46">
        <f>IF([1]Source!I914&lt;&gt;0, ROUND(I1182/[1]Source!I914, 2), 0)</f>
        <v>727.56</v>
      </c>
      <c r="P1182" s="45">
        <f>I1182</f>
        <v>164428.56000000003</v>
      </c>
    </row>
    <row r="1183" spans="1:22" ht="42" x14ac:dyDescent="0.35">
      <c r="A1183" s="51">
        <v>136</v>
      </c>
      <c r="B1183" s="51" t="str">
        <f>[1]Source!F915</f>
        <v>1.22-2203-73-1/1</v>
      </c>
      <c r="C1183" s="51" t="str">
        <f>[1]Source!G915</f>
        <v>Техническое обслуживание кабеля экранированного типа CAB 4*1.5 (элементы барьерные)</v>
      </c>
      <c r="D1183" s="50" t="str">
        <f>[1]Source!H915</f>
        <v>100 м</v>
      </c>
      <c r="E1183" s="48">
        <f>[1]Source!I915</f>
        <v>4.5199999999999996</v>
      </c>
      <c r="F1183" s="42"/>
      <c r="G1183" s="49"/>
      <c r="H1183" s="48"/>
      <c r="I1183" s="48"/>
      <c r="J1183" s="42"/>
      <c r="K1183" s="42"/>
      <c r="Q1183">
        <f>ROUND(([1]Source!BZ915/100)*ROUND(([1]Source!AF915*[1]Source!AV915)*[1]Source!I915, 2), 2)</f>
        <v>5403.86</v>
      </c>
      <c r="R1183">
        <f>[1]Source!X915</f>
        <v>5403.86</v>
      </c>
      <c r="S1183">
        <f>ROUND(([1]Source!CA915/100)*ROUND(([1]Source!AF915*[1]Source!AV915)*[1]Source!I915, 2), 2)</f>
        <v>771.98</v>
      </c>
      <c r="T1183">
        <f>[1]Source!Y915</f>
        <v>771.98</v>
      </c>
      <c r="U1183">
        <f>ROUND((175/100)*ROUND(([1]Source!AE915*[1]Source!AV915)*[1]Source!I915, 2), 2)</f>
        <v>2087.9299999999998</v>
      </c>
      <c r="V1183">
        <f>ROUND((108/100)*ROUND([1]Source!CS915*[1]Source!I915, 2), 2)</f>
        <v>1288.55</v>
      </c>
    </row>
    <row r="1184" spans="1:22" x14ac:dyDescent="0.25">
      <c r="C1184" s="53" t="str">
        <f>"Объем: "&amp;[1]Source!I915&amp;"=452/"&amp;"100"</f>
        <v>Объем: 4,52=452/100</v>
      </c>
    </row>
    <row r="1185" spans="1:16" ht="14.5" x14ac:dyDescent="0.35">
      <c r="A1185" s="51"/>
      <c r="B1185" s="51"/>
      <c r="C1185" s="51" t="s">
        <v>183</v>
      </c>
      <c r="D1185" s="50"/>
      <c r="E1185" s="48"/>
      <c r="F1185" s="42">
        <f>[1]Source!AO915</f>
        <v>426.98</v>
      </c>
      <c r="G1185" s="49" t="str">
        <f>[1]Source!DG915</f>
        <v>)*4</v>
      </c>
      <c r="H1185" s="48">
        <f>[1]Source!AV915</f>
        <v>1</v>
      </c>
      <c r="I1185" s="48">
        <f>IF([1]Source!BA915&lt;&gt; 0, [1]Source!BA915, 1)</f>
        <v>1</v>
      </c>
      <c r="J1185" s="42">
        <f>[1]Source!S915</f>
        <v>7719.8</v>
      </c>
      <c r="K1185" s="42"/>
    </row>
    <row r="1186" spans="1:16" ht="14.5" x14ac:dyDescent="0.35">
      <c r="A1186" s="51"/>
      <c r="B1186" s="51"/>
      <c r="C1186" s="51" t="s">
        <v>182</v>
      </c>
      <c r="D1186" s="50"/>
      <c r="E1186" s="48"/>
      <c r="F1186" s="42">
        <f>[1]Source!AM915</f>
        <v>101.1</v>
      </c>
      <c r="G1186" s="49" t="str">
        <f>[1]Source!DE915</f>
        <v>)*4</v>
      </c>
      <c r="H1186" s="48">
        <f>[1]Source!AV915</f>
        <v>1</v>
      </c>
      <c r="I1186" s="48">
        <f>IF([1]Source!BB915&lt;&gt; 0, [1]Source!BB915, 1)</f>
        <v>1</v>
      </c>
      <c r="J1186" s="42">
        <f>[1]Source!Q915</f>
        <v>1827.89</v>
      </c>
      <c r="K1186" s="42"/>
    </row>
    <row r="1187" spans="1:16" ht="14.5" x14ac:dyDescent="0.35">
      <c r="A1187" s="51"/>
      <c r="B1187" s="51"/>
      <c r="C1187" s="51" t="s">
        <v>181</v>
      </c>
      <c r="D1187" s="50"/>
      <c r="E1187" s="48"/>
      <c r="F1187" s="42">
        <f>[1]Source!AN915</f>
        <v>65.989999999999995</v>
      </c>
      <c r="G1187" s="49" t="str">
        <f>[1]Source!DF915</f>
        <v>)*4</v>
      </c>
      <c r="H1187" s="48">
        <f>[1]Source!AV915</f>
        <v>1</v>
      </c>
      <c r="I1187" s="48">
        <f>IF([1]Source!BS915&lt;&gt; 0, [1]Source!BS915, 1)</f>
        <v>1</v>
      </c>
      <c r="J1187" s="52">
        <f>[1]Source!R915</f>
        <v>1193.0999999999999</v>
      </c>
      <c r="K1187" s="42"/>
    </row>
    <row r="1188" spans="1:16" ht="14.5" x14ac:dyDescent="0.35">
      <c r="A1188" s="51"/>
      <c r="B1188" s="51"/>
      <c r="C1188" s="51" t="s">
        <v>180</v>
      </c>
      <c r="D1188" s="50"/>
      <c r="E1188" s="48"/>
      <c r="F1188" s="42">
        <f>[1]Source!AL915</f>
        <v>1.46</v>
      </c>
      <c r="G1188" s="49" t="str">
        <f>[1]Source!DD915</f>
        <v>)*4</v>
      </c>
      <c r="H1188" s="48">
        <f>[1]Source!AW915</f>
        <v>1</v>
      </c>
      <c r="I1188" s="48">
        <f>IF([1]Source!BC915&lt;&gt; 0, [1]Source!BC915, 1)</f>
        <v>1</v>
      </c>
      <c r="J1188" s="42">
        <f>[1]Source!P915</f>
        <v>26.4</v>
      </c>
      <c r="K1188" s="42"/>
    </row>
    <row r="1189" spans="1:16" ht="14.5" x14ac:dyDescent="0.35">
      <c r="A1189" s="51"/>
      <c r="B1189" s="51"/>
      <c r="C1189" s="51" t="s">
        <v>179</v>
      </c>
      <c r="D1189" s="50" t="s">
        <v>176</v>
      </c>
      <c r="E1189" s="48">
        <f>[1]Source!AT915</f>
        <v>70</v>
      </c>
      <c r="F1189" s="42"/>
      <c r="G1189" s="49"/>
      <c r="H1189" s="48"/>
      <c r="I1189" s="48"/>
      <c r="J1189" s="42">
        <f>SUM(R1183:R1188)</f>
        <v>5403.86</v>
      </c>
      <c r="K1189" s="42"/>
    </row>
    <row r="1190" spans="1:16" ht="14.5" x14ac:dyDescent="0.35">
      <c r="A1190" s="51"/>
      <c r="B1190" s="51"/>
      <c r="C1190" s="51" t="s">
        <v>178</v>
      </c>
      <c r="D1190" s="50" t="s">
        <v>176</v>
      </c>
      <c r="E1190" s="48">
        <f>[1]Source!AU915</f>
        <v>10</v>
      </c>
      <c r="F1190" s="42"/>
      <c r="G1190" s="49"/>
      <c r="H1190" s="48"/>
      <c r="I1190" s="48"/>
      <c r="J1190" s="42">
        <f>SUM(T1183:T1189)</f>
        <v>771.98</v>
      </c>
      <c r="K1190" s="42"/>
    </row>
    <row r="1191" spans="1:16" ht="14.5" x14ac:dyDescent="0.35">
      <c r="A1191" s="51"/>
      <c r="B1191" s="51"/>
      <c r="C1191" s="51" t="s">
        <v>177</v>
      </c>
      <c r="D1191" s="50" t="s">
        <v>176</v>
      </c>
      <c r="E1191" s="48">
        <f>108</f>
        <v>108</v>
      </c>
      <c r="F1191" s="42"/>
      <c r="G1191" s="49"/>
      <c r="H1191" s="48"/>
      <c r="I1191" s="48"/>
      <c r="J1191" s="42">
        <f>SUM(V1183:V1190)</f>
        <v>1288.55</v>
      </c>
      <c r="K1191" s="42"/>
    </row>
    <row r="1192" spans="1:16" ht="14.5" x14ac:dyDescent="0.35">
      <c r="A1192" s="51"/>
      <c r="B1192" s="51"/>
      <c r="C1192" s="51" t="s">
        <v>175</v>
      </c>
      <c r="D1192" s="50" t="s">
        <v>174</v>
      </c>
      <c r="E1192" s="48">
        <f>[1]Source!AQ915</f>
        <v>1.18</v>
      </c>
      <c r="F1192" s="42"/>
      <c r="G1192" s="49" t="str">
        <f>[1]Source!DI915</f>
        <v>)*4</v>
      </c>
      <c r="H1192" s="48">
        <f>[1]Source!AV915</f>
        <v>1</v>
      </c>
      <c r="I1192" s="48"/>
      <c r="J1192" s="42"/>
      <c r="K1192" s="42">
        <f>[1]Source!U915</f>
        <v>21.334399999999995</v>
      </c>
    </row>
    <row r="1193" spans="1:16" ht="14" x14ac:dyDescent="0.3">
      <c r="A1193" s="47"/>
      <c r="B1193" s="47"/>
      <c r="C1193" s="47"/>
      <c r="D1193" s="47"/>
      <c r="E1193" s="47"/>
      <c r="F1193" s="47"/>
      <c r="G1193" s="47"/>
      <c r="H1193" s="47"/>
      <c r="I1193" s="183">
        <f>J1185+J1186+J1188+J1189+J1190+J1191</f>
        <v>17038.48</v>
      </c>
      <c r="J1193" s="183"/>
      <c r="K1193" s="46">
        <f>IF([1]Source!I915&lt;&gt;0, ROUND(I1193/[1]Source!I915, 2), 0)</f>
        <v>3769.58</v>
      </c>
      <c r="P1193" s="45">
        <f>I1193</f>
        <v>17038.48</v>
      </c>
    </row>
    <row r="1195" spans="1:16" ht="14" x14ac:dyDescent="0.3">
      <c r="A1195" s="189" t="str">
        <f>CONCATENATE("Итого по подразделу: ",IF([1]Source!G917&lt;&gt;"Новый подраздел", [1]Source!G917, ""))</f>
        <v>Итого по подразделу: ОЗДС (Охранно-защитная дератизационная система)</v>
      </c>
      <c r="B1195" s="189"/>
      <c r="C1195" s="189"/>
      <c r="D1195" s="189"/>
      <c r="E1195" s="189"/>
      <c r="F1195" s="189"/>
      <c r="G1195" s="189"/>
      <c r="H1195" s="189"/>
      <c r="I1195" s="184">
        <f>SUM(P1170:P1194)</f>
        <v>193108.00000000003</v>
      </c>
      <c r="J1195" s="185"/>
      <c r="K1195" s="38"/>
    </row>
    <row r="1198" spans="1:16" ht="14" x14ac:dyDescent="0.3">
      <c r="A1198" s="189" t="str">
        <f>CONCATENATE("Итого по разделу: ",IF([1]Source!G947&lt;&gt;"Новый раздел", [1]Source!G947, ""))</f>
        <v>Итого по разделу: Система электроснабжения</v>
      </c>
      <c r="B1198" s="189"/>
      <c r="C1198" s="189"/>
      <c r="D1198" s="189"/>
      <c r="E1198" s="189"/>
      <c r="F1198" s="189"/>
      <c r="G1198" s="189"/>
      <c r="H1198" s="189"/>
      <c r="I1198" s="184">
        <f>SUM(P995:P1197)</f>
        <v>5480096.6500000022</v>
      </c>
      <c r="J1198" s="185"/>
      <c r="K1198" s="38"/>
    </row>
    <row r="1201" spans="1:22" ht="14" x14ac:dyDescent="0.3">
      <c r="A1201" s="189" t="str">
        <f>CONCATENATE("Итого по локальной смете: ",IF([1]Source!G977&lt;&gt;"Новая локальная смета", [1]Source!G977, ""))</f>
        <v>Итого по локальной смете: АДЭС</v>
      </c>
      <c r="B1201" s="189"/>
      <c r="C1201" s="189"/>
      <c r="D1201" s="189"/>
      <c r="E1201" s="189"/>
      <c r="F1201" s="189"/>
      <c r="G1201" s="189"/>
      <c r="H1201" s="189"/>
      <c r="I1201" s="184">
        <f>SUM(P803:P1200)</f>
        <v>9653426.7500000019</v>
      </c>
      <c r="J1201" s="185"/>
      <c r="K1201" s="38"/>
    </row>
    <row r="1204" spans="1:22" ht="16.5" x14ac:dyDescent="0.35">
      <c r="A1204" s="190" t="str">
        <f>CONCATENATE("Локальная смета: ",IF([1]Source!G1007&lt;&gt;"Новая локальная смета", [1]Source!G1007, ""))</f>
        <v>Локальная смета: Строение №318</v>
      </c>
      <c r="B1204" s="190"/>
      <c r="C1204" s="190"/>
      <c r="D1204" s="190"/>
      <c r="E1204" s="190"/>
      <c r="F1204" s="190"/>
      <c r="G1204" s="190"/>
      <c r="H1204" s="190"/>
      <c r="I1204" s="190"/>
      <c r="J1204" s="190"/>
      <c r="K1204" s="190"/>
    </row>
    <row r="1206" spans="1:22" ht="16.5" x14ac:dyDescent="0.35">
      <c r="A1206" s="190" t="str">
        <f>CONCATENATE("Раздел: ",IF([1]Source!G1011&lt;&gt;"Новый раздел", [1]Source!G1011, ""))</f>
        <v>Раздел: Теплоснабжение вентустановок</v>
      </c>
      <c r="B1206" s="190"/>
      <c r="C1206" s="190"/>
      <c r="D1206" s="190"/>
      <c r="E1206" s="190"/>
      <c r="F1206" s="190"/>
      <c r="G1206" s="190"/>
      <c r="H1206" s="190"/>
      <c r="I1206" s="190"/>
      <c r="J1206" s="190"/>
      <c r="K1206" s="190"/>
    </row>
    <row r="1208" spans="1:22" ht="16.5" x14ac:dyDescent="0.35">
      <c r="A1208" s="190" t="str">
        <f>CONCATENATE("Подраздел: ",IF([1]Source!G1015&lt;&gt;"Новый подраздел", [1]Source!G1015, ""))</f>
        <v>Подраздел: Узел обвязки регулирующего клапана и насоса системы П-2</v>
      </c>
      <c r="B1208" s="190"/>
      <c r="C1208" s="190"/>
      <c r="D1208" s="190"/>
      <c r="E1208" s="190"/>
      <c r="F1208" s="190"/>
      <c r="G1208" s="190"/>
      <c r="H1208" s="190"/>
      <c r="I1208" s="190"/>
      <c r="J1208" s="190"/>
      <c r="K1208" s="190"/>
    </row>
    <row r="1209" spans="1:22" ht="56" x14ac:dyDescent="0.35">
      <c r="A1209" s="51">
        <v>137</v>
      </c>
      <c r="B1209" s="51" t="str">
        <f>[1]Source!F1019</f>
        <v>1.24-2503-4-18/1</v>
      </c>
      <c r="C1209" s="51" t="str">
        <f>[1]Source!G1019</f>
        <v>Техническое обслуживание циркуляционных насосов систем отопления с тепловыми насосами - ежемесячное</v>
      </c>
      <c r="D1209" s="50" t="str">
        <f>[1]Source!H1019</f>
        <v>шт.</v>
      </c>
      <c r="E1209" s="48">
        <f>[1]Source!I1019</f>
        <v>1</v>
      </c>
      <c r="F1209" s="42"/>
      <c r="G1209" s="49"/>
      <c r="H1209" s="48"/>
      <c r="I1209" s="48"/>
      <c r="J1209" s="42"/>
      <c r="K1209" s="42"/>
      <c r="Q1209">
        <f>ROUND(([1]Source!BZ1019/100)*ROUND(([1]Source!AF1019*[1]Source!AV1019)*[1]Source!I1019, 2), 2)</f>
        <v>451.19</v>
      </c>
      <c r="R1209">
        <f>[1]Source!X1019</f>
        <v>451.19</v>
      </c>
      <c r="S1209">
        <f>ROUND(([1]Source!CA1019/100)*ROUND(([1]Source!AF1019*[1]Source!AV1019)*[1]Source!I1019, 2), 2)</f>
        <v>64.459999999999994</v>
      </c>
      <c r="T1209">
        <f>[1]Source!Y1019</f>
        <v>64.459999999999994</v>
      </c>
      <c r="U1209">
        <f>ROUND((175/100)*ROUND(([1]Source!AE1019*[1]Source!AV1019)*[1]Source!I1019, 2), 2)</f>
        <v>541.30999999999995</v>
      </c>
      <c r="V1209">
        <f>ROUND((108/100)*ROUND([1]Source!CS1019*[1]Source!I1019, 2), 2)</f>
        <v>334.07</v>
      </c>
    </row>
    <row r="1210" spans="1:22" ht="14.5" x14ac:dyDescent="0.35">
      <c r="A1210" s="51"/>
      <c r="B1210" s="51"/>
      <c r="C1210" s="51" t="s">
        <v>183</v>
      </c>
      <c r="D1210" s="50"/>
      <c r="E1210" s="48"/>
      <c r="F1210" s="42">
        <f>[1]Source!AO1019</f>
        <v>161.13999999999999</v>
      </c>
      <c r="G1210" s="49" t="str">
        <f>[1]Source!DG1019</f>
        <v>)*4</v>
      </c>
      <c r="H1210" s="48">
        <f>[1]Source!AV1019</f>
        <v>1</v>
      </c>
      <c r="I1210" s="48">
        <f>IF([1]Source!BA1019&lt;&gt; 0, [1]Source!BA1019, 1)</f>
        <v>1</v>
      </c>
      <c r="J1210" s="42">
        <f>[1]Source!S1019</f>
        <v>644.55999999999995</v>
      </c>
      <c r="K1210" s="42"/>
    </row>
    <row r="1211" spans="1:22" ht="14.5" x14ac:dyDescent="0.35">
      <c r="A1211" s="51"/>
      <c r="B1211" s="51"/>
      <c r="C1211" s="51" t="s">
        <v>182</v>
      </c>
      <c r="D1211" s="50"/>
      <c r="E1211" s="48"/>
      <c r="F1211" s="42">
        <f>[1]Source!AM1019</f>
        <v>118.48</v>
      </c>
      <c r="G1211" s="49" t="str">
        <f>[1]Source!DE1019</f>
        <v>)*4</v>
      </c>
      <c r="H1211" s="48">
        <f>[1]Source!AV1019</f>
        <v>1</v>
      </c>
      <c r="I1211" s="48">
        <f>IF([1]Source!BB1019&lt;&gt; 0, [1]Source!BB1019, 1)</f>
        <v>1</v>
      </c>
      <c r="J1211" s="42">
        <f>[1]Source!Q1019</f>
        <v>473.92</v>
      </c>
      <c r="K1211" s="42"/>
    </row>
    <row r="1212" spans="1:22" ht="14.5" x14ac:dyDescent="0.35">
      <c r="A1212" s="51"/>
      <c r="B1212" s="51"/>
      <c r="C1212" s="51" t="s">
        <v>181</v>
      </c>
      <c r="D1212" s="50"/>
      <c r="E1212" s="48"/>
      <c r="F1212" s="42">
        <f>[1]Source!AN1019</f>
        <v>77.33</v>
      </c>
      <c r="G1212" s="49" t="str">
        <f>[1]Source!DF1019</f>
        <v>)*4</v>
      </c>
      <c r="H1212" s="48">
        <f>[1]Source!AV1019</f>
        <v>1</v>
      </c>
      <c r="I1212" s="48">
        <f>IF([1]Source!BS1019&lt;&gt; 0, [1]Source!BS1019, 1)</f>
        <v>1</v>
      </c>
      <c r="J1212" s="52">
        <f>[1]Source!R1019</f>
        <v>309.32</v>
      </c>
      <c r="K1212" s="42"/>
    </row>
    <row r="1213" spans="1:22" ht="14.5" x14ac:dyDescent="0.35">
      <c r="A1213" s="51"/>
      <c r="B1213" s="51"/>
      <c r="C1213" s="51" t="s">
        <v>180</v>
      </c>
      <c r="D1213" s="50"/>
      <c r="E1213" s="48"/>
      <c r="F1213" s="42">
        <f>[1]Source!AL1019</f>
        <v>0.59</v>
      </c>
      <c r="G1213" s="49" t="str">
        <f>[1]Source!DD1019</f>
        <v>)*4</v>
      </c>
      <c r="H1213" s="48">
        <f>[1]Source!AW1019</f>
        <v>1</v>
      </c>
      <c r="I1213" s="48">
        <f>IF([1]Source!BC1019&lt;&gt; 0, [1]Source!BC1019, 1)</f>
        <v>1</v>
      </c>
      <c r="J1213" s="42">
        <f>[1]Source!P1019</f>
        <v>2.36</v>
      </c>
      <c r="K1213" s="42"/>
    </row>
    <row r="1214" spans="1:22" ht="14.5" x14ac:dyDescent="0.35">
      <c r="A1214" s="51"/>
      <c r="B1214" s="51"/>
      <c r="C1214" s="51" t="s">
        <v>179</v>
      </c>
      <c r="D1214" s="50" t="s">
        <v>176</v>
      </c>
      <c r="E1214" s="48">
        <f>[1]Source!AT1019</f>
        <v>70</v>
      </c>
      <c r="F1214" s="42"/>
      <c r="G1214" s="49"/>
      <c r="H1214" s="48"/>
      <c r="I1214" s="48"/>
      <c r="J1214" s="42">
        <f>SUM(R1209:R1213)</f>
        <v>451.19</v>
      </c>
      <c r="K1214" s="42"/>
    </row>
    <row r="1215" spans="1:22" ht="14.5" x14ac:dyDescent="0.35">
      <c r="A1215" s="51"/>
      <c r="B1215" s="51"/>
      <c r="C1215" s="51" t="s">
        <v>178</v>
      </c>
      <c r="D1215" s="50" t="s">
        <v>176</v>
      </c>
      <c r="E1215" s="48">
        <f>[1]Source!AU1019</f>
        <v>10</v>
      </c>
      <c r="F1215" s="42"/>
      <c r="G1215" s="49"/>
      <c r="H1215" s="48"/>
      <c r="I1215" s="48"/>
      <c r="J1215" s="42">
        <f>SUM(T1209:T1214)</f>
        <v>64.459999999999994</v>
      </c>
      <c r="K1215" s="42"/>
    </row>
    <row r="1216" spans="1:22" ht="14.5" x14ac:dyDescent="0.35">
      <c r="A1216" s="51"/>
      <c r="B1216" s="51"/>
      <c r="C1216" s="51" t="s">
        <v>177</v>
      </c>
      <c r="D1216" s="50" t="s">
        <v>176</v>
      </c>
      <c r="E1216" s="48">
        <f>108</f>
        <v>108</v>
      </c>
      <c r="F1216" s="42"/>
      <c r="G1216" s="49"/>
      <c r="H1216" s="48"/>
      <c r="I1216" s="48"/>
      <c r="J1216" s="42">
        <f>SUM(V1209:V1215)</f>
        <v>334.07</v>
      </c>
      <c r="K1216" s="42"/>
    </row>
    <row r="1217" spans="1:22" ht="14.5" x14ac:dyDescent="0.35">
      <c r="A1217" s="51"/>
      <c r="B1217" s="51"/>
      <c r="C1217" s="51" t="s">
        <v>175</v>
      </c>
      <c r="D1217" s="50" t="s">
        <v>174</v>
      </c>
      <c r="E1217" s="48">
        <f>[1]Source!AQ1019</f>
        <v>0.42</v>
      </c>
      <c r="F1217" s="42"/>
      <c r="G1217" s="49" t="str">
        <f>[1]Source!DI1019</f>
        <v>)*4</v>
      </c>
      <c r="H1217" s="48">
        <f>[1]Source!AV1019</f>
        <v>1</v>
      </c>
      <c r="I1217" s="48"/>
      <c r="J1217" s="42"/>
      <c r="K1217" s="42">
        <f>[1]Source!U1019</f>
        <v>1.68</v>
      </c>
    </row>
    <row r="1218" spans="1:22" ht="14" x14ac:dyDescent="0.3">
      <c r="A1218" s="47"/>
      <c r="B1218" s="47"/>
      <c r="C1218" s="47"/>
      <c r="D1218" s="47"/>
      <c r="E1218" s="47"/>
      <c r="F1218" s="47"/>
      <c r="G1218" s="47"/>
      <c r="H1218" s="47"/>
      <c r="I1218" s="183">
        <f>J1210+J1211+J1213+J1214+J1215+J1216</f>
        <v>1970.56</v>
      </c>
      <c r="J1218" s="183"/>
      <c r="K1218" s="46">
        <f>IF([1]Source!I1019&lt;&gt;0, ROUND(I1218/[1]Source!I1019, 2), 0)</f>
        <v>1970.56</v>
      </c>
      <c r="P1218" s="45">
        <f>I1218</f>
        <v>1970.56</v>
      </c>
    </row>
    <row r="1219" spans="1:22" ht="28" x14ac:dyDescent="0.35">
      <c r="A1219" s="51">
        <v>138</v>
      </c>
      <c r="B1219" s="51" t="str">
        <f>[1]Source!F1020</f>
        <v>1.15-2303-4-2/1</v>
      </c>
      <c r="C1219" s="51" t="str">
        <f>[1]Source!G1020</f>
        <v>Прочистка сетчатых фильтров грубой очистки воды диаметром до 50 мм</v>
      </c>
      <c r="D1219" s="50" t="str">
        <f>[1]Source!H1020</f>
        <v>10 шт.</v>
      </c>
      <c r="E1219" s="48">
        <f>[1]Source!I1020</f>
        <v>0.1</v>
      </c>
      <c r="F1219" s="42"/>
      <c r="G1219" s="49"/>
      <c r="H1219" s="48"/>
      <c r="I1219" s="48"/>
      <c r="J1219" s="42"/>
      <c r="K1219" s="42"/>
      <c r="Q1219">
        <f>ROUND(([1]Source!BZ1020/100)*ROUND(([1]Source!AF1020*[1]Source!AV1020)*[1]Source!I1020, 2), 2)</f>
        <v>220.42</v>
      </c>
      <c r="R1219">
        <f>[1]Source!X1020</f>
        <v>220.42</v>
      </c>
      <c r="S1219">
        <f>ROUND(([1]Source!CA1020/100)*ROUND(([1]Source!AF1020*[1]Source!AV1020)*[1]Source!I1020, 2), 2)</f>
        <v>31.49</v>
      </c>
      <c r="T1219">
        <f>[1]Source!Y1020</f>
        <v>31.49</v>
      </c>
      <c r="U1219">
        <f>ROUND((175/100)*ROUND(([1]Source!AE1020*[1]Source!AV1020)*[1]Source!I1020, 2), 2)</f>
        <v>0</v>
      </c>
      <c r="V1219">
        <f>ROUND((108/100)*ROUND([1]Source!CS1020*[1]Source!I1020, 2), 2)</f>
        <v>0</v>
      </c>
    </row>
    <row r="1220" spans="1:22" x14ac:dyDescent="0.25">
      <c r="C1220" s="53" t="str">
        <f>"Объем: "&amp;[1]Source!I1020&amp;"=1/"&amp;"10"</f>
        <v>Объем: 0,1=1/10</v>
      </c>
    </row>
    <row r="1221" spans="1:22" ht="14.5" x14ac:dyDescent="0.35">
      <c r="A1221" s="51"/>
      <c r="B1221" s="51"/>
      <c r="C1221" s="51" t="s">
        <v>183</v>
      </c>
      <c r="D1221" s="50"/>
      <c r="E1221" s="48"/>
      <c r="F1221" s="42">
        <f>[1]Source!AO1020</f>
        <v>787.21</v>
      </c>
      <c r="G1221" s="49" t="str">
        <f>[1]Source!DG1020</f>
        <v>)*4</v>
      </c>
      <c r="H1221" s="48">
        <f>[1]Source!AV1020</f>
        <v>1</v>
      </c>
      <c r="I1221" s="48">
        <f>IF([1]Source!BA1020&lt;&gt; 0, [1]Source!BA1020, 1)</f>
        <v>1</v>
      </c>
      <c r="J1221" s="42">
        <f>[1]Source!S1020</f>
        <v>314.88</v>
      </c>
      <c r="K1221" s="42"/>
    </row>
    <row r="1222" spans="1:22" ht="14.5" x14ac:dyDescent="0.35">
      <c r="A1222" s="51"/>
      <c r="B1222" s="51"/>
      <c r="C1222" s="51" t="s">
        <v>179</v>
      </c>
      <c r="D1222" s="50" t="s">
        <v>176</v>
      </c>
      <c r="E1222" s="48">
        <f>[1]Source!AT1020</f>
        <v>70</v>
      </c>
      <c r="F1222" s="42"/>
      <c r="G1222" s="49"/>
      <c r="H1222" s="48"/>
      <c r="I1222" s="48"/>
      <c r="J1222" s="42">
        <f>SUM(R1219:R1221)</f>
        <v>220.42</v>
      </c>
      <c r="K1222" s="42"/>
    </row>
    <row r="1223" spans="1:22" ht="14.5" x14ac:dyDescent="0.35">
      <c r="A1223" s="51"/>
      <c r="B1223" s="51"/>
      <c r="C1223" s="51" t="s">
        <v>178</v>
      </c>
      <c r="D1223" s="50" t="s">
        <v>176</v>
      </c>
      <c r="E1223" s="48">
        <f>[1]Source!AU1020</f>
        <v>10</v>
      </c>
      <c r="F1223" s="42"/>
      <c r="G1223" s="49"/>
      <c r="H1223" s="48"/>
      <c r="I1223" s="48"/>
      <c r="J1223" s="42">
        <f>SUM(T1219:T1222)</f>
        <v>31.49</v>
      </c>
      <c r="K1223" s="42"/>
    </row>
    <row r="1224" spans="1:22" ht="14.5" x14ac:dyDescent="0.35">
      <c r="A1224" s="51"/>
      <c r="B1224" s="51"/>
      <c r="C1224" s="51" t="s">
        <v>175</v>
      </c>
      <c r="D1224" s="50" t="s">
        <v>174</v>
      </c>
      <c r="E1224" s="48">
        <f>[1]Source!AQ1020</f>
        <v>2.33</v>
      </c>
      <c r="F1224" s="42"/>
      <c r="G1224" s="49" t="str">
        <f>[1]Source!DI1020</f>
        <v>)*4</v>
      </c>
      <c r="H1224" s="48">
        <f>[1]Source!AV1020</f>
        <v>1</v>
      </c>
      <c r="I1224" s="48"/>
      <c r="J1224" s="42"/>
      <c r="K1224" s="42">
        <f>[1]Source!U1020</f>
        <v>0.93200000000000005</v>
      </c>
    </row>
    <row r="1225" spans="1:22" ht="14" x14ac:dyDescent="0.3">
      <c r="A1225" s="47"/>
      <c r="B1225" s="47"/>
      <c r="C1225" s="47"/>
      <c r="D1225" s="47"/>
      <c r="E1225" s="47"/>
      <c r="F1225" s="47"/>
      <c r="G1225" s="47"/>
      <c r="H1225" s="47"/>
      <c r="I1225" s="183">
        <f>J1221+J1222+J1223</f>
        <v>566.79</v>
      </c>
      <c r="J1225" s="183"/>
      <c r="K1225" s="46">
        <f>IF([1]Source!I1020&lt;&gt;0, ROUND(I1225/[1]Source!I1020, 2), 0)</f>
        <v>5667.9</v>
      </c>
      <c r="P1225" s="45">
        <f>I1225</f>
        <v>566.79</v>
      </c>
    </row>
    <row r="1226" spans="1:22" ht="42" x14ac:dyDescent="0.35">
      <c r="A1226" s="51">
        <v>139</v>
      </c>
      <c r="B1226" s="51" t="str">
        <f>[1]Source!F1021</f>
        <v>1.23-2103-41-1/1</v>
      </c>
      <c r="C1226" s="51" t="str">
        <f>[1]Source!G1021</f>
        <v>Техническое обслуживание регулирующего клапана (балансировочные)</v>
      </c>
      <c r="D1226" s="50" t="str">
        <f>[1]Source!H1021</f>
        <v>шт.</v>
      </c>
      <c r="E1226" s="48">
        <f>[1]Source!I1021</f>
        <v>1</v>
      </c>
      <c r="F1226" s="42"/>
      <c r="G1226" s="49"/>
      <c r="H1226" s="48"/>
      <c r="I1226" s="48"/>
      <c r="J1226" s="42"/>
      <c r="K1226" s="42"/>
      <c r="Q1226">
        <f>ROUND(([1]Source!BZ1021/100)*ROUND(([1]Source!AF1021*[1]Source!AV1021)*[1]Source!I1021, 2), 2)</f>
        <v>318.67</v>
      </c>
      <c r="R1226">
        <f>[1]Source!X1021</f>
        <v>318.67</v>
      </c>
      <c r="S1226">
        <f>ROUND(([1]Source!CA1021/100)*ROUND(([1]Source!AF1021*[1]Source!AV1021)*[1]Source!I1021, 2), 2)</f>
        <v>45.52</v>
      </c>
      <c r="T1226">
        <f>[1]Source!Y1021</f>
        <v>45.52</v>
      </c>
      <c r="U1226">
        <f>ROUND((175/100)*ROUND(([1]Source!AE1021*[1]Source!AV1021)*[1]Source!I1021, 2), 2)</f>
        <v>216.51</v>
      </c>
      <c r="V1226">
        <f>ROUND((108/100)*ROUND([1]Source!CS1021*[1]Source!I1021, 2), 2)</f>
        <v>133.62</v>
      </c>
    </row>
    <row r="1227" spans="1:22" ht="14.5" x14ac:dyDescent="0.35">
      <c r="A1227" s="51"/>
      <c r="B1227" s="51"/>
      <c r="C1227" s="51" t="s">
        <v>183</v>
      </c>
      <c r="D1227" s="50"/>
      <c r="E1227" s="48"/>
      <c r="F1227" s="42">
        <f>[1]Source!AO1021</f>
        <v>113.81</v>
      </c>
      <c r="G1227" s="49" t="str">
        <f>[1]Source!DG1021</f>
        <v>)*4</v>
      </c>
      <c r="H1227" s="48">
        <f>[1]Source!AV1021</f>
        <v>1</v>
      </c>
      <c r="I1227" s="48">
        <f>IF([1]Source!BA1021&lt;&gt; 0, [1]Source!BA1021, 1)</f>
        <v>1</v>
      </c>
      <c r="J1227" s="42">
        <f>[1]Source!S1021</f>
        <v>455.24</v>
      </c>
      <c r="K1227" s="42"/>
    </row>
    <row r="1228" spans="1:22" ht="14.5" x14ac:dyDescent="0.35">
      <c r="A1228" s="51"/>
      <c r="B1228" s="51"/>
      <c r="C1228" s="51" t="s">
        <v>182</v>
      </c>
      <c r="D1228" s="50"/>
      <c r="E1228" s="48"/>
      <c r="F1228" s="42">
        <f>[1]Source!AM1021</f>
        <v>47.39</v>
      </c>
      <c r="G1228" s="49" t="str">
        <f>[1]Source!DE1021</f>
        <v>)*4</v>
      </c>
      <c r="H1228" s="48">
        <f>[1]Source!AV1021</f>
        <v>1</v>
      </c>
      <c r="I1228" s="48">
        <f>IF([1]Source!BB1021&lt;&gt; 0, [1]Source!BB1021, 1)</f>
        <v>1</v>
      </c>
      <c r="J1228" s="42">
        <f>[1]Source!Q1021</f>
        <v>189.56</v>
      </c>
      <c r="K1228" s="42"/>
    </row>
    <row r="1229" spans="1:22" ht="14.5" x14ac:dyDescent="0.35">
      <c r="A1229" s="51"/>
      <c r="B1229" s="51"/>
      <c r="C1229" s="51" t="s">
        <v>181</v>
      </c>
      <c r="D1229" s="50"/>
      <c r="E1229" s="48"/>
      <c r="F1229" s="42">
        <f>[1]Source!AN1021</f>
        <v>30.93</v>
      </c>
      <c r="G1229" s="49" t="str">
        <f>[1]Source!DF1021</f>
        <v>)*4</v>
      </c>
      <c r="H1229" s="48">
        <f>[1]Source!AV1021</f>
        <v>1</v>
      </c>
      <c r="I1229" s="48">
        <f>IF([1]Source!BS1021&lt;&gt; 0, [1]Source!BS1021, 1)</f>
        <v>1</v>
      </c>
      <c r="J1229" s="52">
        <f>[1]Source!R1021</f>
        <v>123.72</v>
      </c>
      <c r="K1229" s="42"/>
    </row>
    <row r="1230" spans="1:22" ht="14.5" x14ac:dyDescent="0.35">
      <c r="A1230" s="51"/>
      <c r="B1230" s="51"/>
      <c r="C1230" s="51" t="s">
        <v>179</v>
      </c>
      <c r="D1230" s="50" t="s">
        <v>176</v>
      </c>
      <c r="E1230" s="48">
        <f>[1]Source!AT1021</f>
        <v>70</v>
      </c>
      <c r="F1230" s="42"/>
      <c r="G1230" s="49"/>
      <c r="H1230" s="48"/>
      <c r="I1230" s="48"/>
      <c r="J1230" s="42">
        <f>SUM(R1226:R1229)</f>
        <v>318.67</v>
      </c>
      <c r="K1230" s="42"/>
    </row>
    <row r="1231" spans="1:22" ht="14.5" x14ac:dyDescent="0.35">
      <c r="A1231" s="51"/>
      <c r="B1231" s="51"/>
      <c r="C1231" s="51" t="s">
        <v>178</v>
      </c>
      <c r="D1231" s="50" t="s">
        <v>176</v>
      </c>
      <c r="E1231" s="48">
        <f>[1]Source!AU1021</f>
        <v>10</v>
      </c>
      <c r="F1231" s="42"/>
      <c r="G1231" s="49"/>
      <c r="H1231" s="48"/>
      <c r="I1231" s="48"/>
      <c r="J1231" s="42">
        <f>SUM(T1226:T1230)</f>
        <v>45.52</v>
      </c>
      <c r="K1231" s="42"/>
    </row>
    <row r="1232" spans="1:22" ht="14.5" x14ac:dyDescent="0.35">
      <c r="A1232" s="51"/>
      <c r="B1232" s="51"/>
      <c r="C1232" s="51" t="s">
        <v>177</v>
      </c>
      <c r="D1232" s="50" t="s">
        <v>176</v>
      </c>
      <c r="E1232" s="48">
        <f>108</f>
        <v>108</v>
      </c>
      <c r="F1232" s="42"/>
      <c r="G1232" s="49"/>
      <c r="H1232" s="48"/>
      <c r="I1232" s="48"/>
      <c r="J1232" s="42">
        <f>SUM(V1226:V1231)</f>
        <v>133.62</v>
      </c>
      <c r="K1232" s="42"/>
    </row>
    <row r="1233" spans="1:32" ht="14.5" x14ac:dyDescent="0.35">
      <c r="A1233" s="51"/>
      <c r="B1233" s="51"/>
      <c r="C1233" s="51" t="s">
        <v>175</v>
      </c>
      <c r="D1233" s="50" t="s">
        <v>174</v>
      </c>
      <c r="E1233" s="48">
        <f>[1]Source!AQ1021</f>
        <v>0.37</v>
      </c>
      <c r="F1233" s="42"/>
      <c r="G1233" s="49" t="str">
        <f>[1]Source!DI1021</f>
        <v>)*4</v>
      </c>
      <c r="H1233" s="48">
        <f>[1]Source!AV1021</f>
        <v>1</v>
      </c>
      <c r="I1233" s="48"/>
      <c r="J1233" s="42"/>
      <c r="K1233" s="42">
        <f>[1]Source!U1021</f>
        <v>1.48</v>
      </c>
    </row>
    <row r="1234" spans="1:32" ht="14" x14ac:dyDescent="0.3">
      <c r="A1234" s="47"/>
      <c r="B1234" s="47"/>
      <c r="C1234" s="47"/>
      <c r="D1234" s="47"/>
      <c r="E1234" s="47"/>
      <c r="F1234" s="47"/>
      <c r="G1234" s="47"/>
      <c r="H1234" s="47"/>
      <c r="I1234" s="183">
        <f>J1227+J1228+J1230+J1231+J1232</f>
        <v>1142.6100000000001</v>
      </c>
      <c r="J1234" s="183"/>
      <c r="K1234" s="46">
        <f>IF([1]Source!I1021&lt;&gt;0, ROUND(I1234/[1]Source!I1021, 2), 0)</f>
        <v>1142.6099999999999</v>
      </c>
      <c r="P1234" s="45">
        <f>I1234</f>
        <v>1142.6100000000001</v>
      </c>
    </row>
    <row r="1235" spans="1:32" ht="56" x14ac:dyDescent="0.35">
      <c r="A1235" s="51">
        <v>140</v>
      </c>
      <c r="B1235" s="51" t="str">
        <f>[1]Source!F1022</f>
        <v>1.18-2203-3-3/1</v>
      </c>
      <c r="C1235" s="51" t="str">
        <f>[1]Source!G1022</f>
        <v>Техническое обслуживание клапанов воздушных регулирующих с электроприводом диаметром/периметром до 560/1600 мм</v>
      </c>
      <c r="D1235" s="50" t="str">
        <f>[1]Source!H1022</f>
        <v>шт.</v>
      </c>
      <c r="E1235" s="48">
        <f>[1]Source!I1022</f>
        <v>1</v>
      </c>
      <c r="F1235" s="42"/>
      <c r="G1235" s="49"/>
      <c r="H1235" s="48"/>
      <c r="I1235" s="48"/>
      <c r="J1235" s="42"/>
      <c r="K1235" s="42"/>
      <c r="Q1235">
        <f>ROUND(([1]Source!BZ1022/100)*ROUND(([1]Source!AF1022*[1]Source!AV1022)*[1]Source!I1022, 2), 2)</f>
        <v>589.62</v>
      </c>
      <c r="R1235">
        <f>[1]Source!X1022</f>
        <v>589.62</v>
      </c>
      <c r="S1235">
        <f>ROUND(([1]Source!CA1022/100)*ROUND(([1]Source!AF1022*[1]Source!AV1022)*[1]Source!I1022, 2), 2)</f>
        <v>84.23</v>
      </c>
      <c r="T1235">
        <f>[1]Source!Y1022</f>
        <v>84.23</v>
      </c>
      <c r="U1235">
        <f>ROUND((175/100)*ROUND(([1]Source!AE1022*[1]Source!AV1022)*[1]Source!I1022, 2), 2)</f>
        <v>108.29</v>
      </c>
      <c r="V1235">
        <f>ROUND((108/100)*ROUND([1]Source!CS1022*[1]Source!I1022, 2), 2)</f>
        <v>66.83</v>
      </c>
    </row>
    <row r="1236" spans="1:32" ht="14.5" x14ac:dyDescent="0.35">
      <c r="A1236" s="51"/>
      <c r="B1236" s="51"/>
      <c r="C1236" s="51" t="s">
        <v>183</v>
      </c>
      <c r="D1236" s="50"/>
      <c r="E1236" s="48"/>
      <c r="F1236" s="42">
        <f>[1]Source!AO1022</f>
        <v>210.58</v>
      </c>
      <c r="G1236" s="49" t="str">
        <f>[1]Source!DG1022</f>
        <v>)*4</v>
      </c>
      <c r="H1236" s="48">
        <f>[1]Source!AV1022</f>
        <v>1</v>
      </c>
      <c r="I1236" s="48">
        <f>IF([1]Source!BA1022&lt;&gt; 0, [1]Source!BA1022, 1)</f>
        <v>1</v>
      </c>
      <c r="J1236" s="42">
        <f>[1]Source!S1022</f>
        <v>842.32</v>
      </c>
      <c r="K1236" s="42"/>
    </row>
    <row r="1237" spans="1:32" ht="14.5" x14ac:dyDescent="0.35">
      <c r="A1237" s="51"/>
      <c r="B1237" s="51"/>
      <c r="C1237" s="51" t="s">
        <v>182</v>
      </c>
      <c r="D1237" s="50"/>
      <c r="E1237" s="48"/>
      <c r="F1237" s="42">
        <f>[1]Source!AM1022</f>
        <v>23.7</v>
      </c>
      <c r="G1237" s="49" t="str">
        <f>[1]Source!DE1022</f>
        <v>)*4</v>
      </c>
      <c r="H1237" s="48">
        <f>[1]Source!AV1022</f>
        <v>1</v>
      </c>
      <c r="I1237" s="48">
        <f>IF([1]Source!BB1022&lt;&gt; 0, [1]Source!BB1022, 1)</f>
        <v>1</v>
      </c>
      <c r="J1237" s="42">
        <f>[1]Source!Q1022</f>
        <v>94.8</v>
      </c>
      <c r="K1237" s="42"/>
    </row>
    <row r="1238" spans="1:32" ht="14.5" x14ac:dyDescent="0.35">
      <c r="A1238" s="51"/>
      <c r="B1238" s="51"/>
      <c r="C1238" s="51" t="s">
        <v>181</v>
      </c>
      <c r="D1238" s="50"/>
      <c r="E1238" s="48"/>
      <c r="F1238" s="42">
        <f>[1]Source!AN1022</f>
        <v>15.47</v>
      </c>
      <c r="G1238" s="49" t="str">
        <f>[1]Source!DF1022</f>
        <v>)*4</v>
      </c>
      <c r="H1238" s="48">
        <f>[1]Source!AV1022</f>
        <v>1</v>
      </c>
      <c r="I1238" s="48">
        <f>IF([1]Source!BS1022&lt;&gt; 0, [1]Source!BS1022, 1)</f>
        <v>1</v>
      </c>
      <c r="J1238" s="52">
        <f>[1]Source!R1022</f>
        <v>61.88</v>
      </c>
      <c r="K1238" s="42"/>
    </row>
    <row r="1239" spans="1:32" ht="14.5" x14ac:dyDescent="0.35">
      <c r="A1239" s="51"/>
      <c r="B1239" s="51"/>
      <c r="C1239" s="51" t="s">
        <v>180</v>
      </c>
      <c r="D1239" s="50"/>
      <c r="E1239" s="48"/>
      <c r="F1239" s="42">
        <f>[1]Source!AL1022</f>
        <v>0.44</v>
      </c>
      <c r="G1239" s="49" t="str">
        <f>[1]Source!DD1022</f>
        <v>)*4</v>
      </c>
      <c r="H1239" s="48">
        <f>[1]Source!AW1022</f>
        <v>1</v>
      </c>
      <c r="I1239" s="48">
        <f>IF([1]Source!BC1022&lt;&gt; 0, [1]Source!BC1022, 1)</f>
        <v>1</v>
      </c>
      <c r="J1239" s="42">
        <f>[1]Source!P1022</f>
        <v>1.76</v>
      </c>
      <c r="K1239" s="42"/>
    </row>
    <row r="1240" spans="1:32" ht="14.5" x14ac:dyDescent="0.35">
      <c r="A1240" s="51"/>
      <c r="B1240" s="51"/>
      <c r="C1240" s="51" t="s">
        <v>179</v>
      </c>
      <c r="D1240" s="50" t="s">
        <v>176</v>
      </c>
      <c r="E1240" s="48">
        <f>[1]Source!AT1022</f>
        <v>70</v>
      </c>
      <c r="F1240" s="42"/>
      <c r="G1240" s="49"/>
      <c r="H1240" s="48"/>
      <c r="I1240" s="48"/>
      <c r="J1240" s="42">
        <f>SUM(R1235:R1239)</f>
        <v>589.62</v>
      </c>
      <c r="K1240" s="42"/>
    </row>
    <row r="1241" spans="1:32" ht="14.5" x14ac:dyDescent="0.35">
      <c r="A1241" s="51"/>
      <c r="B1241" s="51"/>
      <c r="C1241" s="51" t="s">
        <v>178</v>
      </c>
      <c r="D1241" s="50" t="s">
        <v>176</v>
      </c>
      <c r="E1241" s="48">
        <f>[1]Source!AU1022</f>
        <v>10</v>
      </c>
      <c r="F1241" s="42"/>
      <c r="G1241" s="49"/>
      <c r="H1241" s="48"/>
      <c r="I1241" s="48"/>
      <c r="J1241" s="42">
        <f>SUM(T1235:T1240)</f>
        <v>84.23</v>
      </c>
      <c r="K1241" s="42"/>
    </row>
    <row r="1242" spans="1:32" ht="14.5" x14ac:dyDescent="0.35">
      <c r="A1242" s="51"/>
      <c r="B1242" s="51"/>
      <c r="C1242" s="51" t="s">
        <v>177</v>
      </c>
      <c r="D1242" s="50" t="s">
        <v>176</v>
      </c>
      <c r="E1242" s="48">
        <f>108</f>
        <v>108</v>
      </c>
      <c r="F1242" s="42"/>
      <c r="G1242" s="49"/>
      <c r="H1242" s="48"/>
      <c r="I1242" s="48"/>
      <c r="J1242" s="42">
        <f>SUM(V1235:V1241)</f>
        <v>66.83</v>
      </c>
      <c r="K1242" s="42"/>
    </row>
    <row r="1243" spans="1:32" ht="14.5" x14ac:dyDescent="0.35">
      <c r="A1243" s="51"/>
      <c r="B1243" s="51"/>
      <c r="C1243" s="51" t="s">
        <v>175</v>
      </c>
      <c r="D1243" s="50" t="s">
        <v>174</v>
      </c>
      <c r="E1243" s="48">
        <f>[1]Source!AQ1022</f>
        <v>0.57999999999999996</v>
      </c>
      <c r="F1243" s="42"/>
      <c r="G1243" s="49" t="str">
        <f>[1]Source!DI1022</f>
        <v>)*4</v>
      </c>
      <c r="H1243" s="48">
        <f>[1]Source!AV1022</f>
        <v>1</v>
      </c>
      <c r="I1243" s="48"/>
      <c r="J1243" s="42"/>
      <c r="K1243" s="42">
        <f>[1]Source!U1022</f>
        <v>2.3199999999999998</v>
      </c>
    </row>
    <row r="1244" spans="1:32" ht="14" x14ac:dyDescent="0.3">
      <c r="A1244" s="47"/>
      <c r="B1244" s="47"/>
      <c r="C1244" s="47"/>
      <c r="D1244" s="47"/>
      <c r="E1244" s="47"/>
      <c r="F1244" s="47"/>
      <c r="G1244" s="47"/>
      <c r="H1244" s="47"/>
      <c r="I1244" s="183">
        <f>J1236+J1237+J1239+J1240+J1241+J1242</f>
        <v>1679.56</v>
      </c>
      <c r="J1244" s="183"/>
      <c r="K1244" s="46">
        <f>IF([1]Source!I1022&lt;&gt;0, ROUND(I1244/[1]Source!I1022, 2), 0)</f>
        <v>1679.56</v>
      </c>
      <c r="P1244" s="45">
        <f>I1244</f>
        <v>1679.56</v>
      </c>
    </row>
    <row r="1246" spans="1:32" ht="14" x14ac:dyDescent="0.3">
      <c r="A1246" s="189" t="str">
        <f>CONCATENATE("Итого по подразделу: ",IF([1]Source!G1024&lt;&gt;"Новый подраздел", [1]Source!G1024, ""))</f>
        <v>Итого по подразделу: Узел обвязки регулирующего клапана и насоса системы П-2</v>
      </c>
      <c r="B1246" s="189"/>
      <c r="C1246" s="189"/>
      <c r="D1246" s="189"/>
      <c r="E1246" s="189"/>
      <c r="F1246" s="189"/>
      <c r="G1246" s="189"/>
      <c r="H1246" s="189"/>
      <c r="I1246" s="184">
        <f>SUM(P1208:P1245)</f>
        <v>5359.52</v>
      </c>
      <c r="J1246" s="185"/>
      <c r="K1246" s="38"/>
      <c r="AF1246" s="37" t="str">
        <f>CONCATENATE("Итого по подразделу: ",IF([1]Source!G1024&lt;&gt;"Новый подраздел", [1]Source!G1024, ""))</f>
        <v>Итого по подразделу: Узел обвязки регулирующего клапана и насоса системы П-2</v>
      </c>
    </row>
    <row r="1249" spans="1:22" ht="16.5" x14ac:dyDescent="0.35">
      <c r="A1249" s="190" t="str">
        <f>CONCATENATE("Подраздел: ",IF([1]Source!G1054&lt;&gt;"Новый подраздел", [1]Source!G1054, ""))</f>
        <v>Подраздел: Узел обвязки регулирующего клапана и насоса системы П3, П4</v>
      </c>
      <c r="B1249" s="190"/>
      <c r="C1249" s="190"/>
      <c r="D1249" s="190"/>
      <c r="E1249" s="190"/>
      <c r="F1249" s="190"/>
      <c r="G1249" s="190"/>
      <c r="H1249" s="190"/>
      <c r="I1249" s="190"/>
      <c r="J1249" s="190"/>
      <c r="K1249" s="190"/>
    </row>
    <row r="1250" spans="1:22" ht="56" x14ac:dyDescent="0.35">
      <c r="A1250" s="51">
        <v>141</v>
      </c>
      <c r="B1250" s="51" t="str">
        <f>[1]Source!F1058</f>
        <v>1.24-2503-4-18/1</v>
      </c>
      <c r="C1250" s="51" t="str">
        <f>[1]Source!G1058</f>
        <v>Техническое обслуживание циркуляционных насосов систем отопления с тепловыми насосами - ежемесячное</v>
      </c>
      <c r="D1250" s="50" t="str">
        <f>[1]Source!H1058</f>
        <v>шт.</v>
      </c>
      <c r="E1250" s="48">
        <f>[1]Source!I1058</f>
        <v>2</v>
      </c>
      <c r="F1250" s="42"/>
      <c r="G1250" s="49"/>
      <c r="H1250" s="48"/>
      <c r="I1250" s="48"/>
      <c r="J1250" s="42"/>
      <c r="K1250" s="42"/>
      <c r="Q1250">
        <f>ROUND(([1]Source!BZ1058/100)*ROUND(([1]Source!AF1058*[1]Source!AV1058)*[1]Source!I1058, 2), 2)</f>
        <v>902.38</v>
      </c>
      <c r="R1250">
        <f>[1]Source!X1058</f>
        <v>902.38</v>
      </c>
      <c r="S1250">
        <f>ROUND(([1]Source!CA1058/100)*ROUND(([1]Source!AF1058*[1]Source!AV1058)*[1]Source!I1058, 2), 2)</f>
        <v>128.91</v>
      </c>
      <c r="T1250">
        <f>[1]Source!Y1058</f>
        <v>128.91</v>
      </c>
      <c r="U1250">
        <f>ROUND((175/100)*ROUND(([1]Source!AE1058*[1]Source!AV1058)*[1]Source!I1058, 2), 2)</f>
        <v>1082.6199999999999</v>
      </c>
      <c r="V1250">
        <f>ROUND((108/100)*ROUND([1]Source!CS1058*[1]Source!I1058, 2), 2)</f>
        <v>668.13</v>
      </c>
    </row>
    <row r="1251" spans="1:22" ht="14.5" x14ac:dyDescent="0.35">
      <c r="A1251" s="51"/>
      <c r="B1251" s="51"/>
      <c r="C1251" s="51" t="s">
        <v>183</v>
      </c>
      <c r="D1251" s="50"/>
      <c r="E1251" s="48"/>
      <c r="F1251" s="42">
        <f>[1]Source!AO1058</f>
        <v>161.13999999999999</v>
      </c>
      <c r="G1251" s="49" t="str">
        <f>[1]Source!DG1058</f>
        <v>)*4</v>
      </c>
      <c r="H1251" s="48">
        <f>[1]Source!AV1058</f>
        <v>1</v>
      </c>
      <c r="I1251" s="48">
        <f>IF([1]Source!BA1058&lt;&gt; 0, [1]Source!BA1058, 1)</f>
        <v>1</v>
      </c>
      <c r="J1251" s="42">
        <f>[1]Source!S1058</f>
        <v>1289.1199999999999</v>
      </c>
      <c r="K1251" s="42"/>
    </row>
    <row r="1252" spans="1:22" ht="14.5" x14ac:dyDescent="0.35">
      <c r="A1252" s="51"/>
      <c r="B1252" s="51"/>
      <c r="C1252" s="51" t="s">
        <v>182</v>
      </c>
      <c r="D1252" s="50"/>
      <c r="E1252" s="48"/>
      <c r="F1252" s="42">
        <f>[1]Source!AM1058</f>
        <v>118.48</v>
      </c>
      <c r="G1252" s="49" t="str">
        <f>[1]Source!DE1058</f>
        <v>)*4</v>
      </c>
      <c r="H1252" s="48">
        <f>[1]Source!AV1058</f>
        <v>1</v>
      </c>
      <c r="I1252" s="48">
        <f>IF([1]Source!BB1058&lt;&gt; 0, [1]Source!BB1058, 1)</f>
        <v>1</v>
      </c>
      <c r="J1252" s="42">
        <f>[1]Source!Q1058</f>
        <v>947.84</v>
      </c>
      <c r="K1252" s="42"/>
    </row>
    <row r="1253" spans="1:22" ht="14.5" x14ac:dyDescent="0.35">
      <c r="A1253" s="51"/>
      <c r="B1253" s="51"/>
      <c r="C1253" s="51" t="s">
        <v>181</v>
      </c>
      <c r="D1253" s="50"/>
      <c r="E1253" s="48"/>
      <c r="F1253" s="42">
        <f>[1]Source!AN1058</f>
        <v>77.33</v>
      </c>
      <c r="G1253" s="49" t="str">
        <f>[1]Source!DF1058</f>
        <v>)*4</v>
      </c>
      <c r="H1253" s="48">
        <f>[1]Source!AV1058</f>
        <v>1</v>
      </c>
      <c r="I1253" s="48">
        <f>IF([1]Source!BS1058&lt;&gt; 0, [1]Source!BS1058, 1)</f>
        <v>1</v>
      </c>
      <c r="J1253" s="52">
        <f>[1]Source!R1058</f>
        <v>618.64</v>
      </c>
      <c r="K1253" s="42"/>
    </row>
    <row r="1254" spans="1:22" ht="14.5" x14ac:dyDescent="0.35">
      <c r="A1254" s="51"/>
      <c r="B1254" s="51"/>
      <c r="C1254" s="51" t="s">
        <v>180</v>
      </c>
      <c r="D1254" s="50"/>
      <c r="E1254" s="48"/>
      <c r="F1254" s="42">
        <f>[1]Source!AL1058</f>
        <v>0.59</v>
      </c>
      <c r="G1254" s="49" t="str">
        <f>[1]Source!DD1058</f>
        <v>)*4</v>
      </c>
      <c r="H1254" s="48">
        <f>[1]Source!AW1058</f>
        <v>1</v>
      </c>
      <c r="I1254" s="48">
        <f>IF([1]Source!BC1058&lt;&gt; 0, [1]Source!BC1058, 1)</f>
        <v>1</v>
      </c>
      <c r="J1254" s="42">
        <f>[1]Source!P1058</f>
        <v>4.72</v>
      </c>
      <c r="K1254" s="42"/>
    </row>
    <row r="1255" spans="1:22" ht="14.5" x14ac:dyDescent="0.35">
      <c r="A1255" s="51"/>
      <c r="B1255" s="51"/>
      <c r="C1255" s="51" t="s">
        <v>179</v>
      </c>
      <c r="D1255" s="50" t="s">
        <v>176</v>
      </c>
      <c r="E1255" s="48">
        <f>[1]Source!AT1058</f>
        <v>70</v>
      </c>
      <c r="F1255" s="42"/>
      <c r="G1255" s="49"/>
      <c r="H1255" s="48"/>
      <c r="I1255" s="48"/>
      <c r="J1255" s="42">
        <f>SUM(R1250:R1254)</f>
        <v>902.38</v>
      </c>
      <c r="K1255" s="42"/>
    </row>
    <row r="1256" spans="1:22" ht="14.5" x14ac:dyDescent="0.35">
      <c r="A1256" s="51"/>
      <c r="B1256" s="51"/>
      <c r="C1256" s="51" t="s">
        <v>178</v>
      </c>
      <c r="D1256" s="50" t="s">
        <v>176</v>
      </c>
      <c r="E1256" s="48">
        <f>[1]Source!AU1058</f>
        <v>10</v>
      </c>
      <c r="F1256" s="42"/>
      <c r="G1256" s="49"/>
      <c r="H1256" s="48"/>
      <c r="I1256" s="48"/>
      <c r="J1256" s="42">
        <f>SUM(T1250:T1255)</f>
        <v>128.91</v>
      </c>
      <c r="K1256" s="42"/>
    </row>
    <row r="1257" spans="1:22" ht="14.5" x14ac:dyDescent="0.35">
      <c r="A1257" s="51"/>
      <c r="B1257" s="51"/>
      <c r="C1257" s="51" t="s">
        <v>177</v>
      </c>
      <c r="D1257" s="50" t="s">
        <v>176</v>
      </c>
      <c r="E1257" s="48">
        <f>108</f>
        <v>108</v>
      </c>
      <c r="F1257" s="42"/>
      <c r="G1257" s="49"/>
      <c r="H1257" s="48"/>
      <c r="I1257" s="48"/>
      <c r="J1257" s="42">
        <f>SUM(V1250:V1256)</f>
        <v>668.13</v>
      </c>
      <c r="K1257" s="42"/>
    </row>
    <row r="1258" spans="1:22" ht="14.5" x14ac:dyDescent="0.35">
      <c r="A1258" s="51"/>
      <c r="B1258" s="51"/>
      <c r="C1258" s="51" t="s">
        <v>175</v>
      </c>
      <c r="D1258" s="50" t="s">
        <v>174</v>
      </c>
      <c r="E1258" s="48">
        <f>[1]Source!AQ1058</f>
        <v>0.42</v>
      </c>
      <c r="F1258" s="42"/>
      <c r="G1258" s="49" t="str">
        <f>[1]Source!DI1058</f>
        <v>)*4</v>
      </c>
      <c r="H1258" s="48">
        <f>[1]Source!AV1058</f>
        <v>1</v>
      </c>
      <c r="I1258" s="48"/>
      <c r="J1258" s="42"/>
      <c r="K1258" s="42">
        <f>[1]Source!U1058</f>
        <v>3.36</v>
      </c>
    </row>
    <row r="1259" spans="1:22" ht="14" x14ac:dyDescent="0.3">
      <c r="A1259" s="47"/>
      <c r="B1259" s="47"/>
      <c r="C1259" s="47"/>
      <c r="D1259" s="47"/>
      <c r="E1259" s="47"/>
      <c r="F1259" s="47"/>
      <c r="G1259" s="47"/>
      <c r="H1259" s="47"/>
      <c r="I1259" s="183">
        <f>J1251+J1252+J1254+J1255+J1256+J1257</f>
        <v>3941.1</v>
      </c>
      <c r="J1259" s="183"/>
      <c r="K1259" s="46">
        <f>IF([1]Source!I1058&lt;&gt;0, ROUND(I1259/[1]Source!I1058, 2), 0)</f>
        <v>1970.55</v>
      </c>
      <c r="P1259" s="45">
        <f>I1259</f>
        <v>3941.1</v>
      </c>
    </row>
    <row r="1260" spans="1:22" ht="28" x14ac:dyDescent="0.35">
      <c r="A1260" s="51">
        <v>142</v>
      </c>
      <c r="B1260" s="51" t="str">
        <f>[1]Source!F1059</f>
        <v>1.15-2303-4-2/1</v>
      </c>
      <c r="C1260" s="51" t="str">
        <f>[1]Source!G1059</f>
        <v>Прочистка сетчатых фильтров грубой очистки воды диаметром до 50 мм</v>
      </c>
      <c r="D1260" s="50" t="str">
        <f>[1]Source!H1059</f>
        <v>10 шт.</v>
      </c>
      <c r="E1260" s="48">
        <f>[1]Source!I1059</f>
        <v>0.2</v>
      </c>
      <c r="F1260" s="42"/>
      <c r="G1260" s="49"/>
      <c r="H1260" s="48"/>
      <c r="I1260" s="48"/>
      <c r="J1260" s="42"/>
      <c r="K1260" s="42"/>
      <c r="Q1260">
        <f>ROUND(([1]Source!BZ1059/100)*ROUND(([1]Source!AF1059*[1]Source!AV1059)*[1]Source!I1059, 2), 2)</f>
        <v>440.84</v>
      </c>
      <c r="R1260">
        <f>[1]Source!X1059</f>
        <v>440.84</v>
      </c>
      <c r="S1260">
        <f>ROUND(([1]Source!CA1059/100)*ROUND(([1]Source!AF1059*[1]Source!AV1059)*[1]Source!I1059, 2), 2)</f>
        <v>62.98</v>
      </c>
      <c r="T1260">
        <f>[1]Source!Y1059</f>
        <v>62.98</v>
      </c>
      <c r="U1260">
        <f>ROUND((175/100)*ROUND(([1]Source!AE1059*[1]Source!AV1059)*[1]Source!I1059, 2), 2)</f>
        <v>0</v>
      </c>
      <c r="V1260">
        <f>ROUND((108/100)*ROUND([1]Source!CS1059*[1]Source!I1059, 2), 2)</f>
        <v>0</v>
      </c>
    </row>
    <row r="1261" spans="1:22" x14ac:dyDescent="0.25">
      <c r="C1261" s="53" t="str">
        <f>"Объем: "&amp;[1]Source!I1059&amp;"=2/"&amp;"10"</f>
        <v>Объем: 0,2=2/10</v>
      </c>
    </row>
    <row r="1262" spans="1:22" ht="14.5" x14ac:dyDescent="0.35">
      <c r="A1262" s="51"/>
      <c r="B1262" s="51"/>
      <c r="C1262" s="51" t="s">
        <v>183</v>
      </c>
      <c r="D1262" s="50"/>
      <c r="E1262" s="48"/>
      <c r="F1262" s="42">
        <f>[1]Source!AO1059</f>
        <v>787.21</v>
      </c>
      <c r="G1262" s="49" t="str">
        <f>[1]Source!DG1059</f>
        <v>)*4</v>
      </c>
      <c r="H1262" s="48">
        <f>[1]Source!AV1059</f>
        <v>1</v>
      </c>
      <c r="I1262" s="48">
        <f>IF([1]Source!BA1059&lt;&gt; 0, [1]Source!BA1059, 1)</f>
        <v>1</v>
      </c>
      <c r="J1262" s="42">
        <f>[1]Source!S1059</f>
        <v>629.77</v>
      </c>
      <c r="K1262" s="42"/>
    </row>
    <row r="1263" spans="1:22" ht="14.5" x14ac:dyDescent="0.35">
      <c r="A1263" s="51"/>
      <c r="B1263" s="51"/>
      <c r="C1263" s="51" t="s">
        <v>179</v>
      </c>
      <c r="D1263" s="50" t="s">
        <v>176</v>
      </c>
      <c r="E1263" s="48">
        <f>[1]Source!AT1059</f>
        <v>70</v>
      </c>
      <c r="F1263" s="42"/>
      <c r="G1263" s="49"/>
      <c r="H1263" s="48"/>
      <c r="I1263" s="48"/>
      <c r="J1263" s="42">
        <f>SUM(R1260:R1262)</f>
        <v>440.84</v>
      </c>
      <c r="K1263" s="42"/>
    </row>
    <row r="1264" spans="1:22" ht="14.5" x14ac:dyDescent="0.35">
      <c r="A1264" s="51"/>
      <c r="B1264" s="51"/>
      <c r="C1264" s="51" t="s">
        <v>178</v>
      </c>
      <c r="D1264" s="50" t="s">
        <v>176</v>
      </c>
      <c r="E1264" s="48">
        <f>[1]Source!AU1059</f>
        <v>10</v>
      </c>
      <c r="F1264" s="42"/>
      <c r="G1264" s="49"/>
      <c r="H1264" s="48"/>
      <c r="I1264" s="48"/>
      <c r="J1264" s="42">
        <f>SUM(T1260:T1263)</f>
        <v>62.98</v>
      </c>
      <c r="K1264" s="42"/>
    </row>
    <row r="1265" spans="1:22" ht="14.5" x14ac:dyDescent="0.35">
      <c r="A1265" s="51"/>
      <c r="B1265" s="51"/>
      <c r="C1265" s="51" t="s">
        <v>175</v>
      </c>
      <c r="D1265" s="50" t="s">
        <v>174</v>
      </c>
      <c r="E1265" s="48">
        <f>[1]Source!AQ1059</f>
        <v>2.33</v>
      </c>
      <c r="F1265" s="42"/>
      <c r="G1265" s="49" t="str">
        <f>[1]Source!DI1059</f>
        <v>)*4</v>
      </c>
      <c r="H1265" s="48">
        <f>[1]Source!AV1059</f>
        <v>1</v>
      </c>
      <c r="I1265" s="48"/>
      <c r="J1265" s="42"/>
      <c r="K1265" s="42">
        <f>[1]Source!U1059</f>
        <v>1.8640000000000001</v>
      </c>
    </row>
    <row r="1266" spans="1:22" ht="14" x14ac:dyDescent="0.3">
      <c r="A1266" s="47"/>
      <c r="B1266" s="47"/>
      <c r="C1266" s="47"/>
      <c r="D1266" s="47"/>
      <c r="E1266" s="47"/>
      <c r="F1266" s="47"/>
      <c r="G1266" s="47"/>
      <c r="H1266" s="47"/>
      <c r="I1266" s="183">
        <f>J1262+J1263+J1264</f>
        <v>1133.5899999999999</v>
      </c>
      <c r="J1266" s="183"/>
      <c r="K1266" s="46">
        <f>IF([1]Source!I1059&lt;&gt;0, ROUND(I1266/[1]Source!I1059, 2), 0)</f>
        <v>5667.95</v>
      </c>
      <c r="P1266" s="45">
        <f>I1266</f>
        <v>1133.5899999999999</v>
      </c>
    </row>
    <row r="1267" spans="1:22" ht="42" x14ac:dyDescent="0.35">
      <c r="A1267" s="51">
        <v>143</v>
      </c>
      <c r="B1267" s="51" t="str">
        <f>[1]Source!F1060</f>
        <v>1.23-2103-41-1/1</v>
      </c>
      <c r="C1267" s="51" t="str">
        <f>[1]Source!G1060</f>
        <v>Техническое обслуживание регулирующего клапана (балансировочные)</v>
      </c>
      <c r="D1267" s="50" t="str">
        <f>[1]Source!H1060</f>
        <v>шт.</v>
      </c>
      <c r="E1267" s="48">
        <f>[1]Source!I1060</f>
        <v>2</v>
      </c>
      <c r="F1267" s="42"/>
      <c r="G1267" s="49"/>
      <c r="H1267" s="48"/>
      <c r="I1267" s="48"/>
      <c r="J1267" s="42"/>
      <c r="K1267" s="42"/>
      <c r="Q1267">
        <f>ROUND(([1]Source!BZ1060/100)*ROUND(([1]Source!AF1060*[1]Source!AV1060)*[1]Source!I1060, 2), 2)</f>
        <v>637.34</v>
      </c>
      <c r="R1267">
        <f>[1]Source!X1060</f>
        <v>637.34</v>
      </c>
      <c r="S1267">
        <f>ROUND(([1]Source!CA1060/100)*ROUND(([1]Source!AF1060*[1]Source!AV1060)*[1]Source!I1060, 2), 2)</f>
        <v>91.05</v>
      </c>
      <c r="T1267">
        <f>[1]Source!Y1060</f>
        <v>91.05</v>
      </c>
      <c r="U1267">
        <f>ROUND((175/100)*ROUND(([1]Source!AE1060*[1]Source!AV1060)*[1]Source!I1060, 2), 2)</f>
        <v>433.02</v>
      </c>
      <c r="V1267">
        <f>ROUND((108/100)*ROUND([1]Source!CS1060*[1]Source!I1060, 2), 2)</f>
        <v>267.24</v>
      </c>
    </row>
    <row r="1268" spans="1:22" ht="14.5" x14ac:dyDescent="0.35">
      <c r="A1268" s="51"/>
      <c r="B1268" s="51"/>
      <c r="C1268" s="51" t="s">
        <v>183</v>
      </c>
      <c r="D1268" s="50"/>
      <c r="E1268" s="48"/>
      <c r="F1268" s="42">
        <f>[1]Source!AO1060</f>
        <v>113.81</v>
      </c>
      <c r="G1268" s="49" t="str">
        <f>[1]Source!DG1060</f>
        <v>)*4</v>
      </c>
      <c r="H1268" s="48">
        <f>[1]Source!AV1060</f>
        <v>1</v>
      </c>
      <c r="I1268" s="48">
        <f>IF([1]Source!BA1060&lt;&gt; 0, [1]Source!BA1060, 1)</f>
        <v>1</v>
      </c>
      <c r="J1268" s="42">
        <f>[1]Source!S1060</f>
        <v>910.48</v>
      </c>
      <c r="K1268" s="42"/>
    </row>
    <row r="1269" spans="1:22" ht="14.5" x14ac:dyDescent="0.35">
      <c r="A1269" s="51"/>
      <c r="B1269" s="51"/>
      <c r="C1269" s="51" t="s">
        <v>182</v>
      </c>
      <c r="D1269" s="50"/>
      <c r="E1269" s="48"/>
      <c r="F1269" s="42">
        <f>[1]Source!AM1060</f>
        <v>47.39</v>
      </c>
      <c r="G1269" s="49" t="str">
        <f>[1]Source!DE1060</f>
        <v>)*4</v>
      </c>
      <c r="H1269" s="48">
        <f>[1]Source!AV1060</f>
        <v>1</v>
      </c>
      <c r="I1269" s="48">
        <f>IF([1]Source!BB1060&lt;&gt; 0, [1]Source!BB1060, 1)</f>
        <v>1</v>
      </c>
      <c r="J1269" s="42">
        <f>[1]Source!Q1060</f>
        <v>379.12</v>
      </c>
      <c r="K1269" s="42"/>
    </row>
    <row r="1270" spans="1:22" ht="14.5" x14ac:dyDescent="0.35">
      <c r="A1270" s="51"/>
      <c r="B1270" s="51"/>
      <c r="C1270" s="51" t="s">
        <v>181</v>
      </c>
      <c r="D1270" s="50"/>
      <c r="E1270" s="48"/>
      <c r="F1270" s="42">
        <f>[1]Source!AN1060</f>
        <v>30.93</v>
      </c>
      <c r="G1270" s="49" t="str">
        <f>[1]Source!DF1060</f>
        <v>)*4</v>
      </c>
      <c r="H1270" s="48">
        <f>[1]Source!AV1060</f>
        <v>1</v>
      </c>
      <c r="I1270" s="48">
        <f>IF([1]Source!BS1060&lt;&gt; 0, [1]Source!BS1060, 1)</f>
        <v>1</v>
      </c>
      <c r="J1270" s="52">
        <f>[1]Source!R1060</f>
        <v>247.44</v>
      </c>
      <c r="K1270" s="42"/>
    </row>
    <row r="1271" spans="1:22" ht="14.5" x14ac:dyDescent="0.35">
      <c r="A1271" s="51"/>
      <c r="B1271" s="51"/>
      <c r="C1271" s="51" t="s">
        <v>179</v>
      </c>
      <c r="D1271" s="50" t="s">
        <v>176</v>
      </c>
      <c r="E1271" s="48">
        <f>[1]Source!AT1060</f>
        <v>70</v>
      </c>
      <c r="F1271" s="42"/>
      <c r="G1271" s="49"/>
      <c r="H1271" s="48"/>
      <c r="I1271" s="48"/>
      <c r="J1271" s="42">
        <f>SUM(R1267:R1270)</f>
        <v>637.34</v>
      </c>
      <c r="K1271" s="42"/>
    </row>
    <row r="1272" spans="1:22" ht="14.5" x14ac:dyDescent="0.35">
      <c r="A1272" s="51"/>
      <c r="B1272" s="51"/>
      <c r="C1272" s="51" t="s">
        <v>178</v>
      </c>
      <c r="D1272" s="50" t="s">
        <v>176</v>
      </c>
      <c r="E1272" s="48">
        <f>[1]Source!AU1060</f>
        <v>10</v>
      </c>
      <c r="F1272" s="42"/>
      <c r="G1272" s="49"/>
      <c r="H1272" s="48"/>
      <c r="I1272" s="48"/>
      <c r="J1272" s="42">
        <f>SUM(T1267:T1271)</f>
        <v>91.05</v>
      </c>
      <c r="K1272" s="42"/>
    </row>
    <row r="1273" spans="1:22" ht="14.5" x14ac:dyDescent="0.35">
      <c r="A1273" s="51"/>
      <c r="B1273" s="51"/>
      <c r="C1273" s="51" t="s">
        <v>177</v>
      </c>
      <c r="D1273" s="50" t="s">
        <v>176</v>
      </c>
      <c r="E1273" s="48">
        <f>108</f>
        <v>108</v>
      </c>
      <c r="F1273" s="42"/>
      <c r="G1273" s="49"/>
      <c r="H1273" s="48"/>
      <c r="I1273" s="48"/>
      <c r="J1273" s="42">
        <f>SUM(V1267:V1272)</f>
        <v>267.24</v>
      </c>
      <c r="K1273" s="42"/>
    </row>
    <row r="1274" spans="1:22" ht="14.5" x14ac:dyDescent="0.35">
      <c r="A1274" s="51"/>
      <c r="B1274" s="51"/>
      <c r="C1274" s="51" t="s">
        <v>175</v>
      </c>
      <c r="D1274" s="50" t="s">
        <v>174</v>
      </c>
      <c r="E1274" s="48">
        <f>[1]Source!AQ1060</f>
        <v>0.37</v>
      </c>
      <c r="F1274" s="42"/>
      <c r="G1274" s="49" t="str">
        <f>[1]Source!DI1060</f>
        <v>)*4</v>
      </c>
      <c r="H1274" s="48">
        <f>[1]Source!AV1060</f>
        <v>1</v>
      </c>
      <c r="I1274" s="48"/>
      <c r="J1274" s="42"/>
      <c r="K1274" s="42">
        <f>[1]Source!U1060</f>
        <v>2.96</v>
      </c>
    </row>
    <row r="1275" spans="1:22" ht="14" x14ac:dyDescent="0.3">
      <c r="A1275" s="47"/>
      <c r="B1275" s="47"/>
      <c r="C1275" s="47"/>
      <c r="D1275" s="47"/>
      <c r="E1275" s="47"/>
      <c r="F1275" s="47"/>
      <c r="G1275" s="47"/>
      <c r="H1275" s="47"/>
      <c r="I1275" s="183">
        <f>J1268+J1269+J1271+J1272+J1273</f>
        <v>2285.23</v>
      </c>
      <c r="J1275" s="183"/>
      <c r="K1275" s="46">
        <f>IF([1]Source!I1060&lt;&gt;0, ROUND(I1275/[1]Source!I1060, 2), 0)</f>
        <v>1142.6199999999999</v>
      </c>
      <c r="P1275" s="45">
        <f>I1275</f>
        <v>2285.23</v>
      </c>
    </row>
    <row r="1276" spans="1:22" ht="56" x14ac:dyDescent="0.35">
      <c r="A1276" s="51">
        <v>144</v>
      </c>
      <c r="B1276" s="51" t="str">
        <f>[1]Source!F1061</f>
        <v>1.18-2203-3-3/1</v>
      </c>
      <c r="C1276" s="51" t="str">
        <f>[1]Source!G1061</f>
        <v>Техническое обслуживание клапанов воздушных регулирующих с электроприводом диаметром/периметром до 560/1600 мм</v>
      </c>
      <c r="D1276" s="50" t="str">
        <f>[1]Source!H1061</f>
        <v>шт.</v>
      </c>
      <c r="E1276" s="48">
        <f>[1]Source!I1061</f>
        <v>2</v>
      </c>
      <c r="F1276" s="42"/>
      <c r="G1276" s="49"/>
      <c r="H1276" s="48"/>
      <c r="I1276" s="48"/>
      <c r="J1276" s="42"/>
      <c r="K1276" s="42"/>
      <c r="Q1276">
        <f>ROUND(([1]Source!BZ1061/100)*ROUND(([1]Source!AF1061*[1]Source!AV1061)*[1]Source!I1061, 2), 2)</f>
        <v>1179.25</v>
      </c>
      <c r="R1276">
        <f>[1]Source!X1061</f>
        <v>1179.25</v>
      </c>
      <c r="S1276">
        <f>ROUND(([1]Source!CA1061/100)*ROUND(([1]Source!AF1061*[1]Source!AV1061)*[1]Source!I1061, 2), 2)</f>
        <v>168.46</v>
      </c>
      <c r="T1276">
        <f>[1]Source!Y1061</f>
        <v>168.46</v>
      </c>
      <c r="U1276">
        <f>ROUND((175/100)*ROUND(([1]Source!AE1061*[1]Source!AV1061)*[1]Source!I1061, 2), 2)</f>
        <v>216.58</v>
      </c>
      <c r="V1276">
        <f>ROUND((108/100)*ROUND([1]Source!CS1061*[1]Source!I1061, 2), 2)</f>
        <v>133.66</v>
      </c>
    </row>
    <row r="1277" spans="1:22" ht="14.5" x14ac:dyDescent="0.35">
      <c r="A1277" s="51"/>
      <c r="B1277" s="51"/>
      <c r="C1277" s="51" t="s">
        <v>183</v>
      </c>
      <c r="D1277" s="50"/>
      <c r="E1277" s="48"/>
      <c r="F1277" s="42">
        <f>[1]Source!AO1061</f>
        <v>210.58</v>
      </c>
      <c r="G1277" s="49" t="str">
        <f>[1]Source!DG1061</f>
        <v>)*4</v>
      </c>
      <c r="H1277" s="48">
        <f>[1]Source!AV1061</f>
        <v>1</v>
      </c>
      <c r="I1277" s="48">
        <f>IF([1]Source!BA1061&lt;&gt; 0, [1]Source!BA1061, 1)</f>
        <v>1</v>
      </c>
      <c r="J1277" s="42">
        <f>[1]Source!S1061</f>
        <v>1684.64</v>
      </c>
      <c r="K1277" s="42"/>
    </row>
    <row r="1278" spans="1:22" ht="14.5" x14ac:dyDescent="0.35">
      <c r="A1278" s="51"/>
      <c r="B1278" s="51"/>
      <c r="C1278" s="51" t="s">
        <v>182</v>
      </c>
      <c r="D1278" s="50"/>
      <c r="E1278" s="48"/>
      <c r="F1278" s="42">
        <f>[1]Source!AM1061</f>
        <v>23.7</v>
      </c>
      <c r="G1278" s="49" t="str">
        <f>[1]Source!DE1061</f>
        <v>)*4</v>
      </c>
      <c r="H1278" s="48">
        <f>[1]Source!AV1061</f>
        <v>1</v>
      </c>
      <c r="I1278" s="48">
        <f>IF([1]Source!BB1061&lt;&gt; 0, [1]Source!BB1061, 1)</f>
        <v>1</v>
      </c>
      <c r="J1278" s="42">
        <f>[1]Source!Q1061</f>
        <v>189.6</v>
      </c>
      <c r="K1278" s="42"/>
    </row>
    <row r="1279" spans="1:22" ht="14.5" x14ac:dyDescent="0.35">
      <c r="A1279" s="51"/>
      <c r="B1279" s="51"/>
      <c r="C1279" s="51" t="s">
        <v>181</v>
      </c>
      <c r="D1279" s="50"/>
      <c r="E1279" s="48"/>
      <c r="F1279" s="42">
        <f>[1]Source!AN1061</f>
        <v>15.47</v>
      </c>
      <c r="G1279" s="49" t="str">
        <f>[1]Source!DF1061</f>
        <v>)*4</v>
      </c>
      <c r="H1279" s="48">
        <f>[1]Source!AV1061</f>
        <v>1</v>
      </c>
      <c r="I1279" s="48">
        <f>IF([1]Source!BS1061&lt;&gt; 0, [1]Source!BS1061, 1)</f>
        <v>1</v>
      </c>
      <c r="J1279" s="52">
        <f>[1]Source!R1061</f>
        <v>123.76</v>
      </c>
      <c r="K1279" s="42"/>
    </row>
    <row r="1280" spans="1:22" ht="14.5" x14ac:dyDescent="0.35">
      <c r="A1280" s="51"/>
      <c r="B1280" s="51"/>
      <c r="C1280" s="51" t="s">
        <v>180</v>
      </c>
      <c r="D1280" s="50"/>
      <c r="E1280" s="48"/>
      <c r="F1280" s="42">
        <f>[1]Source!AL1061</f>
        <v>0.44</v>
      </c>
      <c r="G1280" s="49" t="str">
        <f>[1]Source!DD1061</f>
        <v>)*4</v>
      </c>
      <c r="H1280" s="48">
        <f>[1]Source!AW1061</f>
        <v>1</v>
      </c>
      <c r="I1280" s="48">
        <f>IF([1]Source!BC1061&lt;&gt; 0, [1]Source!BC1061, 1)</f>
        <v>1</v>
      </c>
      <c r="J1280" s="42">
        <f>[1]Source!P1061</f>
        <v>3.52</v>
      </c>
      <c r="K1280" s="42"/>
    </row>
    <row r="1281" spans="1:32" ht="14.5" x14ac:dyDescent="0.35">
      <c r="A1281" s="51"/>
      <c r="B1281" s="51"/>
      <c r="C1281" s="51" t="s">
        <v>179</v>
      </c>
      <c r="D1281" s="50" t="s">
        <v>176</v>
      </c>
      <c r="E1281" s="48">
        <f>[1]Source!AT1061</f>
        <v>70</v>
      </c>
      <c r="F1281" s="42"/>
      <c r="G1281" s="49"/>
      <c r="H1281" s="48"/>
      <c r="I1281" s="48"/>
      <c r="J1281" s="42">
        <f>SUM(R1276:R1280)</f>
        <v>1179.25</v>
      </c>
      <c r="K1281" s="42"/>
    </row>
    <row r="1282" spans="1:32" ht="14.5" x14ac:dyDescent="0.35">
      <c r="A1282" s="51"/>
      <c r="B1282" s="51"/>
      <c r="C1282" s="51" t="s">
        <v>178</v>
      </c>
      <c r="D1282" s="50" t="s">
        <v>176</v>
      </c>
      <c r="E1282" s="48">
        <f>[1]Source!AU1061</f>
        <v>10</v>
      </c>
      <c r="F1282" s="42"/>
      <c r="G1282" s="49"/>
      <c r="H1282" s="48"/>
      <c r="I1282" s="48"/>
      <c r="J1282" s="42">
        <f>SUM(T1276:T1281)</f>
        <v>168.46</v>
      </c>
      <c r="K1282" s="42"/>
    </row>
    <row r="1283" spans="1:32" ht="14.5" x14ac:dyDescent="0.35">
      <c r="A1283" s="51"/>
      <c r="B1283" s="51"/>
      <c r="C1283" s="51" t="s">
        <v>177</v>
      </c>
      <c r="D1283" s="50" t="s">
        <v>176</v>
      </c>
      <c r="E1283" s="48">
        <f>108</f>
        <v>108</v>
      </c>
      <c r="F1283" s="42"/>
      <c r="G1283" s="49"/>
      <c r="H1283" s="48"/>
      <c r="I1283" s="48"/>
      <c r="J1283" s="42">
        <f>SUM(V1276:V1282)</f>
        <v>133.66</v>
      </c>
      <c r="K1283" s="42"/>
    </row>
    <row r="1284" spans="1:32" ht="14.5" x14ac:dyDescent="0.35">
      <c r="A1284" s="51"/>
      <c r="B1284" s="51"/>
      <c r="C1284" s="51" t="s">
        <v>175</v>
      </c>
      <c r="D1284" s="50" t="s">
        <v>174</v>
      </c>
      <c r="E1284" s="48">
        <f>[1]Source!AQ1061</f>
        <v>0.57999999999999996</v>
      </c>
      <c r="F1284" s="42"/>
      <c r="G1284" s="49" t="str">
        <f>[1]Source!DI1061</f>
        <v>)*4</v>
      </c>
      <c r="H1284" s="48">
        <f>[1]Source!AV1061</f>
        <v>1</v>
      </c>
      <c r="I1284" s="48"/>
      <c r="J1284" s="42"/>
      <c r="K1284" s="42">
        <f>[1]Source!U1061</f>
        <v>4.6399999999999997</v>
      </c>
    </row>
    <row r="1285" spans="1:32" ht="14" x14ac:dyDescent="0.3">
      <c r="A1285" s="47"/>
      <c r="B1285" s="47"/>
      <c r="C1285" s="47"/>
      <c r="D1285" s="47"/>
      <c r="E1285" s="47"/>
      <c r="F1285" s="47"/>
      <c r="G1285" s="47"/>
      <c r="H1285" s="47"/>
      <c r="I1285" s="183">
        <f>J1277+J1278+J1280+J1281+J1282+J1283</f>
        <v>3359.13</v>
      </c>
      <c r="J1285" s="183"/>
      <c r="K1285" s="46">
        <f>IF([1]Source!I1061&lt;&gt;0, ROUND(I1285/[1]Source!I1061, 2), 0)</f>
        <v>1679.57</v>
      </c>
      <c r="P1285" s="45">
        <f>I1285</f>
        <v>3359.13</v>
      </c>
    </row>
    <row r="1287" spans="1:32" ht="14" x14ac:dyDescent="0.3">
      <c r="A1287" s="189" t="str">
        <f>CONCATENATE("Итого по подразделу: ",IF([1]Source!G1063&lt;&gt;"Новый подраздел", [1]Source!G1063, ""))</f>
        <v>Итого по подразделу: Узел обвязки регулирующего клапана и насоса системы П3, П4</v>
      </c>
      <c r="B1287" s="189"/>
      <c r="C1287" s="189"/>
      <c r="D1287" s="189"/>
      <c r="E1287" s="189"/>
      <c r="F1287" s="189"/>
      <c r="G1287" s="189"/>
      <c r="H1287" s="189"/>
      <c r="I1287" s="184">
        <f>SUM(P1249:P1286)</f>
        <v>10719.05</v>
      </c>
      <c r="J1287" s="185"/>
      <c r="K1287" s="38"/>
      <c r="AF1287" s="37" t="str">
        <f>CONCATENATE("Итого по подразделу: ",IF([1]Source!G1063&lt;&gt;"Новый подраздел", [1]Source!G1063, ""))</f>
        <v>Итого по подразделу: Узел обвязки регулирующего клапана и насоса системы П3, П4</v>
      </c>
    </row>
    <row r="1290" spans="1:32" ht="16.5" x14ac:dyDescent="0.35">
      <c r="A1290" s="190" t="str">
        <f>CONCATENATE("Подраздел: ",IF([1]Source!G1093&lt;&gt;"Новый подраздел", [1]Source!G1093, ""))</f>
        <v>Подраздел: Узел обвязки регулирующего клапана и насоса системы П5</v>
      </c>
      <c r="B1290" s="190"/>
      <c r="C1290" s="190"/>
      <c r="D1290" s="190"/>
      <c r="E1290" s="190"/>
      <c r="F1290" s="190"/>
      <c r="G1290" s="190"/>
      <c r="H1290" s="190"/>
      <c r="I1290" s="190"/>
      <c r="J1290" s="190"/>
      <c r="K1290" s="190"/>
    </row>
    <row r="1291" spans="1:32" ht="56" x14ac:dyDescent="0.35">
      <c r="A1291" s="51">
        <v>145</v>
      </c>
      <c r="B1291" s="51" t="str">
        <f>[1]Source!F1097</f>
        <v>1.24-2503-4-18/1</v>
      </c>
      <c r="C1291" s="51" t="str">
        <f>[1]Source!G1097</f>
        <v>Техническое обслуживание циркуляционных насосов систем отопления с тепловыми насосами - ежемесячное</v>
      </c>
      <c r="D1291" s="50" t="str">
        <f>[1]Source!H1097</f>
        <v>шт.</v>
      </c>
      <c r="E1291" s="48">
        <f>[1]Source!I1097</f>
        <v>1</v>
      </c>
      <c r="F1291" s="42"/>
      <c r="G1291" s="49"/>
      <c r="H1291" s="48"/>
      <c r="I1291" s="48"/>
      <c r="J1291" s="42"/>
      <c r="K1291" s="42"/>
      <c r="Q1291">
        <f>ROUND(([1]Source!BZ1097/100)*ROUND(([1]Source!AF1097*[1]Source!AV1097)*[1]Source!I1097, 2), 2)</f>
        <v>451.19</v>
      </c>
      <c r="R1291">
        <f>[1]Source!X1097</f>
        <v>451.19</v>
      </c>
      <c r="S1291">
        <f>ROUND(([1]Source!CA1097/100)*ROUND(([1]Source!AF1097*[1]Source!AV1097)*[1]Source!I1097, 2), 2)</f>
        <v>64.459999999999994</v>
      </c>
      <c r="T1291">
        <f>[1]Source!Y1097</f>
        <v>64.459999999999994</v>
      </c>
      <c r="U1291">
        <f>ROUND((175/100)*ROUND(([1]Source!AE1097*[1]Source!AV1097)*[1]Source!I1097, 2), 2)</f>
        <v>541.30999999999995</v>
      </c>
      <c r="V1291">
        <f>ROUND((108/100)*ROUND([1]Source!CS1097*[1]Source!I1097, 2), 2)</f>
        <v>334.07</v>
      </c>
    </row>
    <row r="1292" spans="1:32" ht="14.5" x14ac:dyDescent="0.35">
      <c r="A1292" s="51"/>
      <c r="B1292" s="51"/>
      <c r="C1292" s="51" t="s">
        <v>183</v>
      </c>
      <c r="D1292" s="50"/>
      <c r="E1292" s="48"/>
      <c r="F1292" s="42">
        <f>[1]Source!AO1097</f>
        <v>161.13999999999999</v>
      </c>
      <c r="G1292" s="49" t="str">
        <f>[1]Source!DG1097</f>
        <v>)*4</v>
      </c>
      <c r="H1292" s="48">
        <f>[1]Source!AV1097</f>
        <v>1</v>
      </c>
      <c r="I1292" s="48">
        <f>IF([1]Source!BA1097&lt;&gt; 0, [1]Source!BA1097, 1)</f>
        <v>1</v>
      </c>
      <c r="J1292" s="42">
        <f>[1]Source!S1097</f>
        <v>644.55999999999995</v>
      </c>
      <c r="K1292" s="42"/>
    </row>
    <row r="1293" spans="1:32" ht="14.5" x14ac:dyDescent="0.35">
      <c r="A1293" s="51"/>
      <c r="B1293" s="51"/>
      <c r="C1293" s="51" t="s">
        <v>182</v>
      </c>
      <c r="D1293" s="50"/>
      <c r="E1293" s="48"/>
      <c r="F1293" s="42">
        <f>[1]Source!AM1097</f>
        <v>118.48</v>
      </c>
      <c r="G1293" s="49" t="str">
        <f>[1]Source!DE1097</f>
        <v>)*4</v>
      </c>
      <c r="H1293" s="48">
        <f>[1]Source!AV1097</f>
        <v>1</v>
      </c>
      <c r="I1293" s="48">
        <f>IF([1]Source!BB1097&lt;&gt; 0, [1]Source!BB1097, 1)</f>
        <v>1</v>
      </c>
      <c r="J1293" s="42">
        <f>[1]Source!Q1097</f>
        <v>473.92</v>
      </c>
      <c r="K1293" s="42"/>
    </row>
    <row r="1294" spans="1:32" ht="14.5" x14ac:dyDescent="0.35">
      <c r="A1294" s="51"/>
      <c r="B1294" s="51"/>
      <c r="C1294" s="51" t="s">
        <v>181</v>
      </c>
      <c r="D1294" s="50"/>
      <c r="E1294" s="48"/>
      <c r="F1294" s="42">
        <f>[1]Source!AN1097</f>
        <v>77.33</v>
      </c>
      <c r="G1294" s="49" t="str">
        <f>[1]Source!DF1097</f>
        <v>)*4</v>
      </c>
      <c r="H1294" s="48">
        <f>[1]Source!AV1097</f>
        <v>1</v>
      </c>
      <c r="I1294" s="48">
        <f>IF([1]Source!BS1097&lt;&gt; 0, [1]Source!BS1097, 1)</f>
        <v>1</v>
      </c>
      <c r="J1294" s="52">
        <f>[1]Source!R1097</f>
        <v>309.32</v>
      </c>
      <c r="K1294" s="42"/>
    </row>
    <row r="1295" spans="1:32" ht="14.5" x14ac:dyDescent="0.35">
      <c r="A1295" s="51"/>
      <c r="B1295" s="51"/>
      <c r="C1295" s="51" t="s">
        <v>180</v>
      </c>
      <c r="D1295" s="50"/>
      <c r="E1295" s="48"/>
      <c r="F1295" s="42">
        <f>[1]Source!AL1097</f>
        <v>0.59</v>
      </c>
      <c r="G1295" s="49" t="str">
        <f>[1]Source!DD1097</f>
        <v>)*4</v>
      </c>
      <c r="H1295" s="48">
        <f>[1]Source!AW1097</f>
        <v>1</v>
      </c>
      <c r="I1295" s="48">
        <f>IF([1]Source!BC1097&lt;&gt; 0, [1]Source!BC1097, 1)</f>
        <v>1</v>
      </c>
      <c r="J1295" s="42">
        <f>[1]Source!P1097</f>
        <v>2.36</v>
      </c>
      <c r="K1295" s="42"/>
    </row>
    <row r="1296" spans="1:32" ht="14.5" x14ac:dyDescent="0.35">
      <c r="A1296" s="51"/>
      <c r="B1296" s="51"/>
      <c r="C1296" s="51" t="s">
        <v>179</v>
      </c>
      <c r="D1296" s="50" t="s">
        <v>176</v>
      </c>
      <c r="E1296" s="48">
        <f>[1]Source!AT1097</f>
        <v>70</v>
      </c>
      <c r="F1296" s="42"/>
      <c r="G1296" s="49"/>
      <c r="H1296" s="48"/>
      <c r="I1296" s="48"/>
      <c r="J1296" s="42">
        <f>SUM(R1291:R1295)</f>
        <v>451.19</v>
      </c>
      <c r="K1296" s="42"/>
    </row>
    <row r="1297" spans="1:22" ht="14.5" x14ac:dyDescent="0.35">
      <c r="A1297" s="51"/>
      <c r="B1297" s="51"/>
      <c r="C1297" s="51" t="s">
        <v>178</v>
      </c>
      <c r="D1297" s="50" t="s">
        <v>176</v>
      </c>
      <c r="E1297" s="48">
        <f>[1]Source!AU1097</f>
        <v>10</v>
      </c>
      <c r="F1297" s="42"/>
      <c r="G1297" s="49"/>
      <c r="H1297" s="48"/>
      <c r="I1297" s="48"/>
      <c r="J1297" s="42">
        <f>SUM(T1291:T1296)</f>
        <v>64.459999999999994</v>
      </c>
      <c r="K1297" s="42"/>
    </row>
    <row r="1298" spans="1:22" ht="14.5" x14ac:dyDescent="0.35">
      <c r="A1298" s="51"/>
      <c r="B1298" s="51"/>
      <c r="C1298" s="51" t="s">
        <v>177</v>
      </c>
      <c r="D1298" s="50" t="s">
        <v>176</v>
      </c>
      <c r="E1298" s="48">
        <f>108</f>
        <v>108</v>
      </c>
      <c r="F1298" s="42"/>
      <c r="G1298" s="49"/>
      <c r="H1298" s="48"/>
      <c r="I1298" s="48"/>
      <c r="J1298" s="42">
        <f>SUM(V1291:V1297)</f>
        <v>334.07</v>
      </c>
      <c r="K1298" s="42"/>
    </row>
    <row r="1299" spans="1:22" ht="14.5" x14ac:dyDescent="0.35">
      <c r="A1299" s="51"/>
      <c r="B1299" s="51"/>
      <c r="C1299" s="51" t="s">
        <v>175</v>
      </c>
      <c r="D1299" s="50" t="s">
        <v>174</v>
      </c>
      <c r="E1299" s="48">
        <f>[1]Source!AQ1097</f>
        <v>0.42</v>
      </c>
      <c r="F1299" s="42"/>
      <c r="G1299" s="49" t="str">
        <f>[1]Source!DI1097</f>
        <v>)*4</v>
      </c>
      <c r="H1299" s="48">
        <f>[1]Source!AV1097</f>
        <v>1</v>
      </c>
      <c r="I1299" s="48"/>
      <c r="J1299" s="42"/>
      <c r="K1299" s="42">
        <f>[1]Source!U1097</f>
        <v>1.68</v>
      </c>
    </row>
    <row r="1300" spans="1:22" ht="14" x14ac:dyDescent="0.3">
      <c r="A1300" s="47"/>
      <c r="B1300" s="47"/>
      <c r="C1300" s="47"/>
      <c r="D1300" s="47"/>
      <c r="E1300" s="47"/>
      <c r="F1300" s="47"/>
      <c r="G1300" s="47"/>
      <c r="H1300" s="47"/>
      <c r="I1300" s="183">
        <f>J1292+J1293+J1295+J1296+J1297+J1298</f>
        <v>1970.56</v>
      </c>
      <c r="J1300" s="183"/>
      <c r="K1300" s="46">
        <f>IF([1]Source!I1097&lt;&gt;0, ROUND(I1300/[1]Source!I1097, 2), 0)</f>
        <v>1970.56</v>
      </c>
      <c r="P1300" s="45">
        <f>I1300</f>
        <v>1970.56</v>
      </c>
    </row>
    <row r="1301" spans="1:22" ht="28" x14ac:dyDescent="0.35">
      <c r="A1301" s="51">
        <v>146</v>
      </c>
      <c r="B1301" s="51" t="str">
        <f>[1]Source!F1098</f>
        <v>1.15-2303-4-2/1</v>
      </c>
      <c r="C1301" s="51" t="str">
        <f>[1]Source!G1098</f>
        <v>Прочистка сетчатых фильтров грубой очистки воды диаметром до 50 мм</v>
      </c>
      <c r="D1301" s="50" t="str">
        <f>[1]Source!H1098</f>
        <v>10 шт.</v>
      </c>
      <c r="E1301" s="48">
        <f>[1]Source!I1098</f>
        <v>0.1</v>
      </c>
      <c r="F1301" s="42"/>
      <c r="G1301" s="49"/>
      <c r="H1301" s="48"/>
      <c r="I1301" s="48"/>
      <c r="J1301" s="42"/>
      <c r="K1301" s="42"/>
      <c r="Q1301">
        <f>ROUND(([1]Source!BZ1098/100)*ROUND(([1]Source!AF1098*[1]Source!AV1098)*[1]Source!I1098, 2), 2)</f>
        <v>220.42</v>
      </c>
      <c r="R1301">
        <f>[1]Source!X1098</f>
        <v>220.42</v>
      </c>
      <c r="S1301">
        <f>ROUND(([1]Source!CA1098/100)*ROUND(([1]Source!AF1098*[1]Source!AV1098)*[1]Source!I1098, 2), 2)</f>
        <v>31.49</v>
      </c>
      <c r="T1301">
        <f>[1]Source!Y1098</f>
        <v>31.49</v>
      </c>
      <c r="U1301">
        <f>ROUND((175/100)*ROUND(([1]Source!AE1098*[1]Source!AV1098)*[1]Source!I1098, 2), 2)</f>
        <v>0</v>
      </c>
      <c r="V1301">
        <f>ROUND((108/100)*ROUND([1]Source!CS1098*[1]Source!I1098, 2), 2)</f>
        <v>0</v>
      </c>
    </row>
    <row r="1302" spans="1:22" x14ac:dyDescent="0.25">
      <c r="C1302" s="53" t="str">
        <f>"Объем: "&amp;[1]Source!I1098&amp;"=1/"&amp;"10"</f>
        <v>Объем: 0,1=1/10</v>
      </c>
    </row>
    <row r="1303" spans="1:22" ht="14.5" x14ac:dyDescent="0.35">
      <c r="A1303" s="51"/>
      <c r="B1303" s="51"/>
      <c r="C1303" s="51" t="s">
        <v>183</v>
      </c>
      <c r="D1303" s="50"/>
      <c r="E1303" s="48"/>
      <c r="F1303" s="42">
        <f>[1]Source!AO1098</f>
        <v>787.21</v>
      </c>
      <c r="G1303" s="49" t="str">
        <f>[1]Source!DG1098</f>
        <v>)*4</v>
      </c>
      <c r="H1303" s="48">
        <f>[1]Source!AV1098</f>
        <v>1</v>
      </c>
      <c r="I1303" s="48">
        <f>IF([1]Source!BA1098&lt;&gt; 0, [1]Source!BA1098, 1)</f>
        <v>1</v>
      </c>
      <c r="J1303" s="42">
        <f>[1]Source!S1098</f>
        <v>314.88</v>
      </c>
      <c r="K1303" s="42"/>
    </row>
    <row r="1304" spans="1:22" ht="14.5" x14ac:dyDescent="0.35">
      <c r="A1304" s="51"/>
      <c r="B1304" s="51"/>
      <c r="C1304" s="51" t="s">
        <v>179</v>
      </c>
      <c r="D1304" s="50" t="s">
        <v>176</v>
      </c>
      <c r="E1304" s="48">
        <f>[1]Source!AT1098</f>
        <v>70</v>
      </c>
      <c r="F1304" s="42"/>
      <c r="G1304" s="49"/>
      <c r="H1304" s="48"/>
      <c r="I1304" s="48"/>
      <c r="J1304" s="42">
        <f>SUM(R1301:R1303)</f>
        <v>220.42</v>
      </c>
      <c r="K1304" s="42"/>
    </row>
    <row r="1305" spans="1:22" ht="14.5" x14ac:dyDescent="0.35">
      <c r="A1305" s="51"/>
      <c r="B1305" s="51"/>
      <c r="C1305" s="51" t="s">
        <v>178</v>
      </c>
      <c r="D1305" s="50" t="s">
        <v>176</v>
      </c>
      <c r="E1305" s="48">
        <f>[1]Source!AU1098</f>
        <v>10</v>
      </c>
      <c r="F1305" s="42"/>
      <c r="G1305" s="49"/>
      <c r="H1305" s="48"/>
      <c r="I1305" s="48"/>
      <c r="J1305" s="42">
        <f>SUM(T1301:T1304)</f>
        <v>31.49</v>
      </c>
      <c r="K1305" s="42"/>
    </row>
    <row r="1306" spans="1:22" ht="14.5" x14ac:dyDescent="0.35">
      <c r="A1306" s="51"/>
      <c r="B1306" s="51"/>
      <c r="C1306" s="51" t="s">
        <v>175</v>
      </c>
      <c r="D1306" s="50" t="s">
        <v>174</v>
      </c>
      <c r="E1306" s="48">
        <f>[1]Source!AQ1098</f>
        <v>2.33</v>
      </c>
      <c r="F1306" s="42"/>
      <c r="G1306" s="49" t="str">
        <f>[1]Source!DI1098</f>
        <v>)*4</v>
      </c>
      <c r="H1306" s="48">
        <f>[1]Source!AV1098</f>
        <v>1</v>
      </c>
      <c r="I1306" s="48"/>
      <c r="J1306" s="42"/>
      <c r="K1306" s="42">
        <f>[1]Source!U1098</f>
        <v>0.93200000000000005</v>
      </c>
    </row>
    <row r="1307" spans="1:22" ht="14" x14ac:dyDescent="0.3">
      <c r="A1307" s="47"/>
      <c r="B1307" s="47"/>
      <c r="C1307" s="47"/>
      <c r="D1307" s="47"/>
      <c r="E1307" s="47"/>
      <c r="F1307" s="47"/>
      <c r="G1307" s="47"/>
      <c r="H1307" s="47"/>
      <c r="I1307" s="183">
        <f>J1303+J1304+J1305</f>
        <v>566.79</v>
      </c>
      <c r="J1307" s="183"/>
      <c r="K1307" s="46">
        <f>IF([1]Source!I1098&lt;&gt;0, ROUND(I1307/[1]Source!I1098, 2), 0)</f>
        <v>5667.9</v>
      </c>
      <c r="P1307" s="45">
        <f>I1307</f>
        <v>566.79</v>
      </c>
    </row>
    <row r="1308" spans="1:22" ht="42" x14ac:dyDescent="0.35">
      <c r="A1308" s="51">
        <v>147</v>
      </c>
      <c r="B1308" s="51" t="str">
        <f>[1]Source!F1099</f>
        <v>1.23-2103-41-1/1</v>
      </c>
      <c r="C1308" s="51" t="str">
        <f>[1]Source!G1099</f>
        <v>Техническое обслуживание регулирующего клапана (балансировочные)</v>
      </c>
      <c r="D1308" s="50" t="str">
        <f>[1]Source!H1099</f>
        <v>шт.</v>
      </c>
      <c r="E1308" s="48">
        <f>[1]Source!I1099</f>
        <v>1</v>
      </c>
      <c r="F1308" s="42"/>
      <c r="G1308" s="49"/>
      <c r="H1308" s="48"/>
      <c r="I1308" s="48"/>
      <c r="J1308" s="42"/>
      <c r="K1308" s="42"/>
      <c r="Q1308">
        <f>ROUND(([1]Source!BZ1099/100)*ROUND(([1]Source!AF1099*[1]Source!AV1099)*[1]Source!I1099, 2), 2)</f>
        <v>318.67</v>
      </c>
      <c r="R1308">
        <f>[1]Source!X1099</f>
        <v>318.67</v>
      </c>
      <c r="S1308">
        <f>ROUND(([1]Source!CA1099/100)*ROUND(([1]Source!AF1099*[1]Source!AV1099)*[1]Source!I1099, 2), 2)</f>
        <v>45.52</v>
      </c>
      <c r="T1308">
        <f>[1]Source!Y1099</f>
        <v>45.52</v>
      </c>
      <c r="U1308">
        <f>ROUND((175/100)*ROUND(([1]Source!AE1099*[1]Source!AV1099)*[1]Source!I1099, 2), 2)</f>
        <v>216.51</v>
      </c>
      <c r="V1308">
        <f>ROUND((108/100)*ROUND([1]Source!CS1099*[1]Source!I1099, 2), 2)</f>
        <v>133.62</v>
      </c>
    </row>
    <row r="1309" spans="1:22" ht="14.5" x14ac:dyDescent="0.35">
      <c r="A1309" s="51"/>
      <c r="B1309" s="51"/>
      <c r="C1309" s="51" t="s">
        <v>183</v>
      </c>
      <c r="D1309" s="50"/>
      <c r="E1309" s="48"/>
      <c r="F1309" s="42">
        <f>[1]Source!AO1099</f>
        <v>113.81</v>
      </c>
      <c r="G1309" s="49" t="str">
        <f>[1]Source!DG1099</f>
        <v>)*4</v>
      </c>
      <c r="H1309" s="48">
        <f>[1]Source!AV1099</f>
        <v>1</v>
      </c>
      <c r="I1309" s="48">
        <f>IF([1]Source!BA1099&lt;&gt; 0, [1]Source!BA1099, 1)</f>
        <v>1</v>
      </c>
      <c r="J1309" s="42">
        <f>[1]Source!S1099</f>
        <v>455.24</v>
      </c>
      <c r="K1309" s="42"/>
    </row>
    <row r="1310" spans="1:22" ht="14.5" x14ac:dyDescent="0.35">
      <c r="A1310" s="51"/>
      <c r="B1310" s="51"/>
      <c r="C1310" s="51" t="s">
        <v>182</v>
      </c>
      <c r="D1310" s="50"/>
      <c r="E1310" s="48"/>
      <c r="F1310" s="42">
        <f>[1]Source!AM1099</f>
        <v>47.39</v>
      </c>
      <c r="G1310" s="49" t="str">
        <f>[1]Source!DE1099</f>
        <v>)*4</v>
      </c>
      <c r="H1310" s="48">
        <f>[1]Source!AV1099</f>
        <v>1</v>
      </c>
      <c r="I1310" s="48">
        <f>IF([1]Source!BB1099&lt;&gt; 0, [1]Source!BB1099, 1)</f>
        <v>1</v>
      </c>
      <c r="J1310" s="42">
        <f>[1]Source!Q1099</f>
        <v>189.56</v>
      </c>
      <c r="K1310" s="42"/>
    </row>
    <row r="1311" spans="1:22" ht="14.5" x14ac:dyDescent="0.35">
      <c r="A1311" s="51"/>
      <c r="B1311" s="51"/>
      <c r="C1311" s="51" t="s">
        <v>181</v>
      </c>
      <c r="D1311" s="50"/>
      <c r="E1311" s="48"/>
      <c r="F1311" s="42">
        <f>[1]Source!AN1099</f>
        <v>30.93</v>
      </c>
      <c r="G1311" s="49" t="str">
        <f>[1]Source!DF1099</f>
        <v>)*4</v>
      </c>
      <c r="H1311" s="48">
        <f>[1]Source!AV1099</f>
        <v>1</v>
      </c>
      <c r="I1311" s="48">
        <f>IF([1]Source!BS1099&lt;&gt; 0, [1]Source!BS1099, 1)</f>
        <v>1</v>
      </c>
      <c r="J1311" s="52">
        <f>[1]Source!R1099</f>
        <v>123.72</v>
      </c>
      <c r="K1311" s="42"/>
    </row>
    <row r="1312" spans="1:22" ht="14.5" x14ac:dyDescent="0.35">
      <c r="A1312" s="51"/>
      <c r="B1312" s="51"/>
      <c r="C1312" s="51" t="s">
        <v>179</v>
      </c>
      <c r="D1312" s="50" t="s">
        <v>176</v>
      </c>
      <c r="E1312" s="48">
        <f>[1]Source!AT1099</f>
        <v>70</v>
      </c>
      <c r="F1312" s="42"/>
      <c r="G1312" s="49"/>
      <c r="H1312" s="48"/>
      <c r="I1312" s="48"/>
      <c r="J1312" s="42">
        <f>SUM(R1308:R1311)</f>
        <v>318.67</v>
      </c>
      <c r="K1312" s="42"/>
    </row>
    <row r="1313" spans="1:32" ht="14.5" x14ac:dyDescent="0.35">
      <c r="A1313" s="51"/>
      <c r="B1313" s="51"/>
      <c r="C1313" s="51" t="s">
        <v>178</v>
      </c>
      <c r="D1313" s="50" t="s">
        <v>176</v>
      </c>
      <c r="E1313" s="48">
        <f>[1]Source!AU1099</f>
        <v>10</v>
      </c>
      <c r="F1313" s="42"/>
      <c r="G1313" s="49"/>
      <c r="H1313" s="48"/>
      <c r="I1313" s="48"/>
      <c r="J1313" s="42">
        <f>SUM(T1308:T1312)</f>
        <v>45.52</v>
      </c>
      <c r="K1313" s="42"/>
    </row>
    <row r="1314" spans="1:32" ht="14.5" x14ac:dyDescent="0.35">
      <c r="A1314" s="51"/>
      <c r="B1314" s="51"/>
      <c r="C1314" s="51" t="s">
        <v>177</v>
      </c>
      <c r="D1314" s="50" t="s">
        <v>176</v>
      </c>
      <c r="E1314" s="48">
        <f>108</f>
        <v>108</v>
      </c>
      <c r="F1314" s="42"/>
      <c r="G1314" s="49"/>
      <c r="H1314" s="48"/>
      <c r="I1314" s="48"/>
      <c r="J1314" s="42">
        <f>SUM(V1308:V1313)</f>
        <v>133.62</v>
      </c>
      <c r="K1314" s="42"/>
    </row>
    <row r="1315" spans="1:32" ht="14.5" x14ac:dyDescent="0.35">
      <c r="A1315" s="51"/>
      <c r="B1315" s="51"/>
      <c r="C1315" s="51" t="s">
        <v>175</v>
      </c>
      <c r="D1315" s="50" t="s">
        <v>174</v>
      </c>
      <c r="E1315" s="48">
        <f>[1]Source!AQ1099</f>
        <v>0.37</v>
      </c>
      <c r="F1315" s="42"/>
      <c r="G1315" s="49" t="str">
        <f>[1]Source!DI1099</f>
        <v>)*4</v>
      </c>
      <c r="H1315" s="48">
        <f>[1]Source!AV1099</f>
        <v>1</v>
      </c>
      <c r="I1315" s="48"/>
      <c r="J1315" s="42"/>
      <c r="K1315" s="42">
        <f>[1]Source!U1099</f>
        <v>1.48</v>
      </c>
    </row>
    <row r="1316" spans="1:32" ht="14" x14ac:dyDescent="0.3">
      <c r="A1316" s="47"/>
      <c r="B1316" s="47"/>
      <c r="C1316" s="47"/>
      <c r="D1316" s="47"/>
      <c r="E1316" s="47"/>
      <c r="F1316" s="47"/>
      <c r="G1316" s="47"/>
      <c r="H1316" s="47"/>
      <c r="I1316" s="183">
        <f>J1309+J1310+J1312+J1313+J1314</f>
        <v>1142.6100000000001</v>
      </c>
      <c r="J1316" s="183"/>
      <c r="K1316" s="46">
        <f>IF([1]Source!I1099&lt;&gt;0, ROUND(I1316/[1]Source!I1099, 2), 0)</f>
        <v>1142.6099999999999</v>
      </c>
      <c r="P1316" s="45">
        <f>I1316</f>
        <v>1142.6100000000001</v>
      </c>
    </row>
    <row r="1317" spans="1:32" ht="56" x14ac:dyDescent="0.35">
      <c r="A1317" s="51">
        <v>148</v>
      </c>
      <c r="B1317" s="51" t="str">
        <f>[1]Source!F1100</f>
        <v>1.18-2203-3-3/1</v>
      </c>
      <c r="C1317" s="51" t="str">
        <f>[1]Source!G1100</f>
        <v>Техническое обслуживание клапанов воздушных регулирующих с электроприводом диаметром/периметром до 560/1600 мм</v>
      </c>
      <c r="D1317" s="50" t="str">
        <f>[1]Source!H1100</f>
        <v>шт.</v>
      </c>
      <c r="E1317" s="48">
        <f>[1]Source!I1100</f>
        <v>1</v>
      </c>
      <c r="F1317" s="42"/>
      <c r="G1317" s="49"/>
      <c r="H1317" s="48"/>
      <c r="I1317" s="48"/>
      <c r="J1317" s="42"/>
      <c r="K1317" s="42"/>
      <c r="Q1317">
        <f>ROUND(([1]Source!BZ1100/100)*ROUND(([1]Source!AF1100*[1]Source!AV1100)*[1]Source!I1100, 2), 2)</f>
        <v>589.62</v>
      </c>
      <c r="R1317">
        <f>[1]Source!X1100</f>
        <v>589.62</v>
      </c>
      <c r="S1317">
        <f>ROUND(([1]Source!CA1100/100)*ROUND(([1]Source!AF1100*[1]Source!AV1100)*[1]Source!I1100, 2), 2)</f>
        <v>84.23</v>
      </c>
      <c r="T1317">
        <f>[1]Source!Y1100</f>
        <v>84.23</v>
      </c>
      <c r="U1317">
        <f>ROUND((175/100)*ROUND(([1]Source!AE1100*[1]Source!AV1100)*[1]Source!I1100, 2), 2)</f>
        <v>108.29</v>
      </c>
      <c r="V1317">
        <f>ROUND((108/100)*ROUND([1]Source!CS1100*[1]Source!I1100, 2), 2)</f>
        <v>66.83</v>
      </c>
    </row>
    <row r="1318" spans="1:32" ht="14.5" x14ac:dyDescent="0.35">
      <c r="A1318" s="51"/>
      <c r="B1318" s="51"/>
      <c r="C1318" s="51" t="s">
        <v>183</v>
      </c>
      <c r="D1318" s="50"/>
      <c r="E1318" s="48"/>
      <c r="F1318" s="42">
        <f>[1]Source!AO1100</f>
        <v>210.58</v>
      </c>
      <c r="G1318" s="49" t="str">
        <f>[1]Source!DG1100</f>
        <v>)*4</v>
      </c>
      <c r="H1318" s="48">
        <f>[1]Source!AV1100</f>
        <v>1</v>
      </c>
      <c r="I1318" s="48">
        <f>IF([1]Source!BA1100&lt;&gt; 0, [1]Source!BA1100, 1)</f>
        <v>1</v>
      </c>
      <c r="J1318" s="42">
        <f>[1]Source!S1100</f>
        <v>842.32</v>
      </c>
      <c r="K1318" s="42"/>
    </row>
    <row r="1319" spans="1:32" ht="14.5" x14ac:dyDescent="0.35">
      <c r="A1319" s="51"/>
      <c r="B1319" s="51"/>
      <c r="C1319" s="51" t="s">
        <v>182</v>
      </c>
      <c r="D1319" s="50"/>
      <c r="E1319" s="48"/>
      <c r="F1319" s="42">
        <f>[1]Source!AM1100</f>
        <v>23.7</v>
      </c>
      <c r="G1319" s="49" t="str">
        <f>[1]Source!DE1100</f>
        <v>)*4</v>
      </c>
      <c r="H1319" s="48">
        <f>[1]Source!AV1100</f>
        <v>1</v>
      </c>
      <c r="I1319" s="48">
        <f>IF([1]Source!BB1100&lt;&gt; 0, [1]Source!BB1100, 1)</f>
        <v>1</v>
      </c>
      <c r="J1319" s="42">
        <f>[1]Source!Q1100</f>
        <v>94.8</v>
      </c>
      <c r="K1319" s="42"/>
    </row>
    <row r="1320" spans="1:32" ht="14.5" x14ac:dyDescent="0.35">
      <c r="A1320" s="51"/>
      <c r="B1320" s="51"/>
      <c r="C1320" s="51" t="s">
        <v>181</v>
      </c>
      <c r="D1320" s="50"/>
      <c r="E1320" s="48"/>
      <c r="F1320" s="42">
        <f>[1]Source!AN1100</f>
        <v>15.47</v>
      </c>
      <c r="G1320" s="49" t="str">
        <f>[1]Source!DF1100</f>
        <v>)*4</v>
      </c>
      <c r="H1320" s="48">
        <f>[1]Source!AV1100</f>
        <v>1</v>
      </c>
      <c r="I1320" s="48">
        <f>IF([1]Source!BS1100&lt;&gt; 0, [1]Source!BS1100, 1)</f>
        <v>1</v>
      </c>
      <c r="J1320" s="52">
        <f>[1]Source!R1100</f>
        <v>61.88</v>
      </c>
      <c r="K1320" s="42"/>
    </row>
    <row r="1321" spans="1:32" ht="14.5" x14ac:dyDescent="0.35">
      <c r="A1321" s="51"/>
      <c r="B1321" s="51"/>
      <c r="C1321" s="51" t="s">
        <v>180</v>
      </c>
      <c r="D1321" s="50"/>
      <c r="E1321" s="48"/>
      <c r="F1321" s="42">
        <f>[1]Source!AL1100</f>
        <v>0.44</v>
      </c>
      <c r="G1321" s="49" t="str">
        <f>[1]Source!DD1100</f>
        <v>)*4</v>
      </c>
      <c r="H1321" s="48">
        <f>[1]Source!AW1100</f>
        <v>1</v>
      </c>
      <c r="I1321" s="48">
        <f>IF([1]Source!BC1100&lt;&gt; 0, [1]Source!BC1100, 1)</f>
        <v>1</v>
      </c>
      <c r="J1321" s="42">
        <f>[1]Source!P1100</f>
        <v>1.76</v>
      </c>
      <c r="K1321" s="42"/>
    </row>
    <row r="1322" spans="1:32" ht="14.5" x14ac:dyDescent="0.35">
      <c r="A1322" s="51"/>
      <c r="B1322" s="51"/>
      <c r="C1322" s="51" t="s">
        <v>179</v>
      </c>
      <c r="D1322" s="50" t="s">
        <v>176</v>
      </c>
      <c r="E1322" s="48">
        <f>[1]Source!AT1100</f>
        <v>70</v>
      </c>
      <c r="F1322" s="42"/>
      <c r="G1322" s="49"/>
      <c r="H1322" s="48"/>
      <c r="I1322" s="48"/>
      <c r="J1322" s="42">
        <f>SUM(R1317:R1321)</f>
        <v>589.62</v>
      </c>
      <c r="K1322" s="42"/>
    </row>
    <row r="1323" spans="1:32" ht="14.5" x14ac:dyDescent="0.35">
      <c r="A1323" s="51"/>
      <c r="B1323" s="51"/>
      <c r="C1323" s="51" t="s">
        <v>178</v>
      </c>
      <c r="D1323" s="50" t="s">
        <v>176</v>
      </c>
      <c r="E1323" s="48">
        <f>[1]Source!AU1100</f>
        <v>10</v>
      </c>
      <c r="F1323" s="42"/>
      <c r="G1323" s="49"/>
      <c r="H1323" s="48"/>
      <c r="I1323" s="48"/>
      <c r="J1323" s="42">
        <f>SUM(T1317:T1322)</f>
        <v>84.23</v>
      </c>
      <c r="K1323" s="42"/>
    </row>
    <row r="1324" spans="1:32" ht="14.5" x14ac:dyDescent="0.35">
      <c r="A1324" s="51"/>
      <c r="B1324" s="51"/>
      <c r="C1324" s="51" t="s">
        <v>177</v>
      </c>
      <c r="D1324" s="50" t="s">
        <v>176</v>
      </c>
      <c r="E1324" s="48">
        <f>108</f>
        <v>108</v>
      </c>
      <c r="F1324" s="42"/>
      <c r="G1324" s="49"/>
      <c r="H1324" s="48"/>
      <c r="I1324" s="48"/>
      <c r="J1324" s="42">
        <f>SUM(V1317:V1323)</f>
        <v>66.83</v>
      </c>
      <c r="K1324" s="42"/>
    </row>
    <row r="1325" spans="1:32" ht="14.5" x14ac:dyDescent="0.35">
      <c r="A1325" s="51"/>
      <c r="B1325" s="51"/>
      <c r="C1325" s="51" t="s">
        <v>175</v>
      </c>
      <c r="D1325" s="50" t="s">
        <v>174</v>
      </c>
      <c r="E1325" s="48">
        <f>[1]Source!AQ1100</f>
        <v>0.57999999999999996</v>
      </c>
      <c r="F1325" s="42"/>
      <c r="G1325" s="49" t="str">
        <f>[1]Source!DI1100</f>
        <v>)*4</v>
      </c>
      <c r="H1325" s="48">
        <f>[1]Source!AV1100</f>
        <v>1</v>
      </c>
      <c r="I1325" s="48"/>
      <c r="J1325" s="42"/>
      <c r="K1325" s="42">
        <f>[1]Source!U1100</f>
        <v>2.3199999999999998</v>
      </c>
    </row>
    <row r="1326" spans="1:32" ht="14" x14ac:dyDescent="0.3">
      <c r="A1326" s="47"/>
      <c r="B1326" s="47"/>
      <c r="C1326" s="47"/>
      <c r="D1326" s="47"/>
      <c r="E1326" s="47"/>
      <c r="F1326" s="47"/>
      <c r="G1326" s="47"/>
      <c r="H1326" s="47"/>
      <c r="I1326" s="183">
        <f>J1318+J1319+J1321+J1322+J1323+J1324</f>
        <v>1679.56</v>
      </c>
      <c r="J1326" s="183"/>
      <c r="K1326" s="46">
        <f>IF([1]Source!I1100&lt;&gt;0, ROUND(I1326/[1]Source!I1100, 2), 0)</f>
        <v>1679.56</v>
      </c>
      <c r="P1326" s="45">
        <f>I1326</f>
        <v>1679.56</v>
      </c>
    </row>
    <row r="1328" spans="1:32" ht="14" x14ac:dyDescent="0.3">
      <c r="A1328" s="189" t="str">
        <f>CONCATENATE("Итого по подразделу: ",IF([1]Source!G1102&lt;&gt;"Новый подраздел", [1]Source!G1102, ""))</f>
        <v>Итого по подразделу: Узел обвязки регулирующего клапана и насоса системы П5</v>
      </c>
      <c r="B1328" s="189"/>
      <c r="C1328" s="189"/>
      <c r="D1328" s="189"/>
      <c r="E1328" s="189"/>
      <c r="F1328" s="189"/>
      <c r="G1328" s="189"/>
      <c r="H1328" s="189"/>
      <c r="I1328" s="184">
        <f>SUM(P1290:P1327)</f>
        <v>5359.52</v>
      </c>
      <c r="J1328" s="185"/>
      <c r="K1328" s="38"/>
      <c r="AF1328" s="37" t="str">
        <f>CONCATENATE("Итого по подразделу: ",IF([1]Source!G1102&lt;&gt;"Новый подраздел", [1]Source!G1102, ""))</f>
        <v>Итого по подразделу: Узел обвязки регулирующего клапана и насоса системы П5</v>
      </c>
    </row>
    <row r="1331" spans="1:22" ht="16.5" x14ac:dyDescent="0.35">
      <c r="A1331" s="190" t="str">
        <f>CONCATENATE("Подраздел: ",IF([1]Source!G1132&lt;&gt;"Новый подраздел", [1]Source!G1132, ""))</f>
        <v>Подраздел: Узел обвязки регулирующего клапана и насоса системы П6</v>
      </c>
      <c r="B1331" s="190"/>
      <c r="C1331" s="190"/>
      <c r="D1331" s="190"/>
      <c r="E1331" s="190"/>
      <c r="F1331" s="190"/>
      <c r="G1331" s="190"/>
      <c r="H1331" s="190"/>
      <c r="I1331" s="190"/>
      <c r="J1331" s="190"/>
      <c r="K1331" s="190"/>
    </row>
    <row r="1332" spans="1:22" ht="56" x14ac:dyDescent="0.35">
      <c r="A1332" s="51">
        <v>149</v>
      </c>
      <c r="B1332" s="51" t="str">
        <f>[1]Source!F1136</f>
        <v>1.24-2503-4-18/1</v>
      </c>
      <c r="C1332" s="51" t="str">
        <f>[1]Source!G1136</f>
        <v>Техническое обслуживание циркуляционных насосов систем отопления с тепловыми насосами - ежемесячное</v>
      </c>
      <c r="D1332" s="50" t="str">
        <f>[1]Source!H1136</f>
        <v>шт.</v>
      </c>
      <c r="E1332" s="48">
        <f>[1]Source!I1136</f>
        <v>1</v>
      </c>
      <c r="F1332" s="42"/>
      <c r="G1332" s="49"/>
      <c r="H1332" s="48"/>
      <c r="I1332" s="48"/>
      <c r="J1332" s="42"/>
      <c r="K1332" s="42"/>
      <c r="Q1332">
        <f>ROUND(([1]Source!BZ1136/100)*ROUND(([1]Source!AF1136*[1]Source!AV1136)*[1]Source!I1136, 2), 2)</f>
        <v>451.19</v>
      </c>
      <c r="R1332">
        <f>[1]Source!X1136</f>
        <v>451.19</v>
      </c>
      <c r="S1332">
        <f>ROUND(([1]Source!CA1136/100)*ROUND(([1]Source!AF1136*[1]Source!AV1136)*[1]Source!I1136, 2), 2)</f>
        <v>64.459999999999994</v>
      </c>
      <c r="T1332">
        <f>[1]Source!Y1136</f>
        <v>64.459999999999994</v>
      </c>
      <c r="U1332">
        <f>ROUND((175/100)*ROUND(([1]Source!AE1136*[1]Source!AV1136)*[1]Source!I1136, 2), 2)</f>
        <v>541.30999999999995</v>
      </c>
      <c r="V1332">
        <f>ROUND((108/100)*ROUND([1]Source!CS1136*[1]Source!I1136, 2), 2)</f>
        <v>334.07</v>
      </c>
    </row>
    <row r="1333" spans="1:22" ht="14.5" x14ac:dyDescent="0.35">
      <c r="A1333" s="51"/>
      <c r="B1333" s="51"/>
      <c r="C1333" s="51" t="s">
        <v>183</v>
      </c>
      <c r="D1333" s="50"/>
      <c r="E1333" s="48"/>
      <c r="F1333" s="42">
        <f>[1]Source!AO1136</f>
        <v>161.13999999999999</v>
      </c>
      <c r="G1333" s="49" t="str">
        <f>[1]Source!DG1136</f>
        <v>)*4</v>
      </c>
      <c r="H1333" s="48">
        <f>[1]Source!AV1136</f>
        <v>1</v>
      </c>
      <c r="I1333" s="48">
        <f>IF([1]Source!BA1136&lt;&gt; 0, [1]Source!BA1136, 1)</f>
        <v>1</v>
      </c>
      <c r="J1333" s="42">
        <f>[1]Source!S1136</f>
        <v>644.55999999999995</v>
      </c>
      <c r="K1333" s="42"/>
    </row>
    <row r="1334" spans="1:22" ht="14.5" x14ac:dyDescent="0.35">
      <c r="A1334" s="51"/>
      <c r="B1334" s="51"/>
      <c r="C1334" s="51" t="s">
        <v>182</v>
      </c>
      <c r="D1334" s="50"/>
      <c r="E1334" s="48"/>
      <c r="F1334" s="42">
        <f>[1]Source!AM1136</f>
        <v>118.48</v>
      </c>
      <c r="G1334" s="49" t="str">
        <f>[1]Source!DE1136</f>
        <v>)*4</v>
      </c>
      <c r="H1334" s="48">
        <f>[1]Source!AV1136</f>
        <v>1</v>
      </c>
      <c r="I1334" s="48">
        <f>IF([1]Source!BB1136&lt;&gt; 0, [1]Source!BB1136, 1)</f>
        <v>1</v>
      </c>
      <c r="J1334" s="42">
        <f>[1]Source!Q1136</f>
        <v>473.92</v>
      </c>
      <c r="K1334" s="42"/>
    </row>
    <row r="1335" spans="1:22" ht="14.5" x14ac:dyDescent="0.35">
      <c r="A1335" s="51"/>
      <c r="B1335" s="51"/>
      <c r="C1335" s="51" t="s">
        <v>181</v>
      </c>
      <c r="D1335" s="50"/>
      <c r="E1335" s="48"/>
      <c r="F1335" s="42">
        <f>[1]Source!AN1136</f>
        <v>77.33</v>
      </c>
      <c r="G1335" s="49" t="str">
        <f>[1]Source!DF1136</f>
        <v>)*4</v>
      </c>
      <c r="H1335" s="48">
        <f>[1]Source!AV1136</f>
        <v>1</v>
      </c>
      <c r="I1335" s="48">
        <f>IF([1]Source!BS1136&lt;&gt; 0, [1]Source!BS1136, 1)</f>
        <v>1</v>
      </c>
      <c r="J1335" s="52">
        <f>[1]Source!R1136</f>
        <v>309.32</v>
      </c>
      <c r="K1335" s="42"/>
    </row>
    <row r="1336" spans="1:22" ht="14.5" x14ac:dyDescent="0.35">
      <c r="A1336" s="51"/>
      <c r="B1336" s="51"/>
      <c r="C1336" s="51" t="s">
        <v>180</v>
      </c>
      <c r="D1336" s="50"/>
      <c r="E1336" s="48"/>
      <c r="F1336" s="42">
        <f>[1]Source!AL1136</f>
        <v>0.59</v>
      </c>
      <c r="G1336" s="49" t="str">
        <f>[1]Source!DD1136</f>
        <v>)*4</v>
      </c>
      <c r="H1336" s="48">
        <f>[1]Source!AW1136</f>
        <v>1</v>
      </c>
      <c r="I1336" s="48">
        <f>IF([1]Source!BC1136&lt;&gt; 0, [1]Source!BC1136, 1)</f>
        <v>1</v>
      </c>
      <c r="J1336" s="42">
        <f>[1]Source!P1136</f>
        <v>2.36</v>
      </c>
      <c r="K1336" s="42"/>
    </row>
    <row r="1337" spans="1:22" ht="14.5" x14ac:dyDescent="0.35">
      <c r="A1337" s="51"/>
      <c r="B1337" s="51"/>
      <c r="C1337" s="51" t="s">
        <v>179</v>
      </c>
      <c r="D1337" s="50" t="s">
        <v>176</v>
      </c>
      <c r="E1337" s="48">
        <f>[1]Source!AT1136</f>
        <v>70</v>
      </c>
      <c r="F1337" s="42"/>
      <c r="G1337" s="49"/>
      <c r="H1337" s="48"/>
      <c r="I1337" s="48"/>
      <c r="J1337" s="42">
        <f>SUM(R1332:R1336)</f>
        <v>451.19</v>
      </c>
      <c r="K1337" s="42"/>
    </row>
    <row r="1338" spans="1:22" ht="14.5" x14ac:dyDescent="0.35">
      <c r="A1338" s="51"/>
      <c r="B1338" s="51"/>
      <c r="C1338" s="51" t="s">
        <v>178</v>
      </c>
      <c r="D1338" s="50" t="s">
        <v>176</v>
      </c>
      <c r="E1338" s="48">
        <f>[1]Source!AU1136</f>
        <v>10</v>
      </c>
      <c r="F1338" s="42"/>
      <c r="G1338" s="49"/>
      <c r="H1338" s="48"/>
      <c r="I1338" s="48"/>
      <c r="J1338" s="42">
        <f>SUM(T1332:T1337)</f>
        <v>64.459999999999994</v>
      </c>
      <c r="K1338" s="42"/>
    </row>
    <row r="1339" spans="1:22" ht="14.5" x14ac:dyDescent="0.35">
      <c r="A1339" s="51"/>
      <c r="B1339" s="51"/>
      <c r="C1339" s="51" t="s">
        <v>177</v>
      </c>
      <c r="D1339" s="50" t="s">
        <v>176</v>
      </c>
      <c r="E1339" s="48">
        <f>108</f>
        <v>108</v>
      </c>
      <c r="F1339" s="42"/>
      <c r="G1339" s="49"/>
      <c r="H1339" s="48"/>
      <c r="I1339" s="48"/>
      <c r="J1339" s="42">
        <f>SUM(V1332:V1338)</f>
        <v>334.07</v>
      </c>
      <c r="K1339" s="42"/>
    </row>
    <row r="1340" spans="1:22" ht="14.5" x14ac:dyDescent="0.35">
      <c r="A1340" s="51"/>
      <c r="B1340" s="51"/>
      <c r="C1340" s="51" t="s">
        <v>175</v>
      </c>
      <c r="D1340" s="50" t="s">
        <v>174</v>
      </c>
      <c r="E1340" s="48">
        <f>[1]Source!AQ1136</f>
        <v>0.42</v>
      </c>
      <c r="F1340" s="42"/>
      <c r="G1340" s="49" t="str">
        <f>[1]Source!DI1136</f>
        <v>)*4</v>
      </c>
      <c r="H1340" s="48">
        <f>[1]Source!AV1136</f>
        <v>1</v>
      </c>
      <c r="I1340" s="48"/>
      <c r="J1340" s="42"/>
      <c r="K1340" s="42">
        <f>[1]Source!U1136</f>
        <v>1.68</v>
      </c>
    </row>
    <row r="1341" spans="1:22" ht="14" x14ac:dyDescent="0.3">
      <c r="A1341" s="47"/>
      <c r="B1341" s="47"/>
      <c r="C1341" s="47"/>
      <c r="D1341" s="47"/>
      <c r="E1341" s="47"/>
      <c r="F1341" s="47"/>
      <c r="G1341" s="47"/>
      <c r="H1341" s="47"/>
      <c r="I1341" s="183">
        <f>J1333+J1334+J1336+J1337+J1338+J1339</f>
        <v>1970.56</v>
      </c>
      <c r="J1341" s="183"/>
      <c r="K1341" s="46">
        <f>IF([1]Source!I1136&lt;&gt;0, ROUND(I1341/[1]Source!I1136, 2), 0)</f>
        <v>1970.56</v>
      </c>
      <c r="P1341" s="45">
        <f>I1341</f>
        <v>1970.56</v>
      </c>
    </row>
    <row r="1342" spans="1:22" ht="28" x14ac:dyDescent="0.35">
      <c r="A1342" s="51">
        <v>150</v>
      </c>
      <c r="B1342" s="51" t="str">
        <f>[1]Source!F1137</f>
        <v>1.15-2303-4-2/1</v>
      </c>
      <c r="C1342" s="51" t="str">
        <f>[1]Source!G1137</f>
        <v>Прочистка сетчатых фильтров грубой очистки воды диаметром до 50 мм</v>
      </c>
      <c r="D1342" s="50" t="str">
        <f>[1]Source!H1137</f>
        <v>10 шт.</v>
      </c>
      <c r="E1342" s="48">
        <f>[1]Source!I1137</f>
        <v>0.1</v>
      </c>
      <c r="F1342" s="42"/>
      <c r="G1342" s="49"/>
      <c r="H1342" s="48"/>
      <c r="I1342" s="48"/>
      <c r="J1342" s="42"/>
      <c r="K1342" s="42"/>
      <c r="Q1342">
        <f>ROUND(([1]Source!BZ1137/100)*ROUND(([1]Source!AF1137*[1]Source!AV1137)*[1]Source!I1137, 2), 2)</f>
        <v>220.42</v>
      </c>
      <c r="R1342">
        <f>[1]Source!X1137</f>
        <v>220.42</v>
      </c>
      <c r="S1342">
        <f>ROUND(([1]Source!CA1137/100)*ROUND(([1]Source!AF1137*[1]Source!AV1137)*[1]Source!I1137, 2), 2)</f>
        <v>31.49</v>
      </c>
      <c r="T1342">
        <f>[1]Source!Y1137</f>
        <v>31.49</v>
      </c>
      <c r="U1342">
        <f>ROUND((175/100)*ROUND(([1]Source!AE1137*[1]Source!AV1137)*[1]Source!I1137, 2), 2)</f>
        <v>0</v>
      </c>
      <c r="V1342">
        <f>ROUND((108/100)*ROUND([1]Source!CS1137*[1]Source!I1137, 2), 2)</f>
        <v>0</v>
      </c>
    </row>
    <row r="1343" spans="1:22" x14ac:dyDescent="0.25">
      <c r="C1343" s="53" t="str">
        <f>"Объем: "&amp;[1]Source!I1137&amp;"=1/"&amp;"10"</f>
        <v>Объем: 0,1=1/10</v>
      </c>
    </row>
    <row r="1344" spans="1:22" ht="14.5" x14ac:dyDescent="0.35">
      <c r="A1344" s="51"/>
      <c r="B1344" s="51"/>
      <c r="C1344" s="51" t="s">
        <v>183</v>
      </c>
      <c r="D1344" s="50"/>
      <c r="E1344" s="48"/>
      <c r="F1344" s="42">
        <f>[1]Source!AO1137</f>
        <v>787.21</v>
      </c>
      <c r="G1344" s="49" t="str">
        <f>[1]Source!DG1137</f>
        <v>)*4</v>
      </c>
      <c r="H1344" s="48">
        <f>[1]Source!AV1137</f>
        <v>1</v>
      </c>
      <c r="I1344" s="48">
        <f>IF([1]Source!BA1137&lt;&gt; 0, [1]Source!BA1137, 1)</f>
        <v>1</v>
      </c>
      <c r="J1344" s="42">
        <f>[1]Source!S1137</f>
        <v>314.88</v>
      </c>
      <c r="K1344" s="42"/>
    </row>
    <row r="1345" spans="1:22" ht="14.5" x14ac:dyDescent="0.35">
      <c r="A1345" s="51"/>
      <c r="B1345" s="51"/>
      <c r="C1345" s="51" t="s">
        <v>179</v>
      </c>
      <c r="D1345" s="50" t="s">
        <v>176</v>
      </c>
      <c r="E1345" s="48">
        <f>[1]Source!AT1137</f>
        <v>70</v>
      </c>
      <c r="F1345" s="42"/>
      <c r="G1345" s="49"/>
      <c r="H1345" s="48"/>
      <c r="I1345" s="48"/>
      <c r="J1345" s="42">
        <f>SUM(R1342:R1344)</f>
        <v>220.42</v>
      </c>
      <c r="K1345" s="42"/>
    </row>
    <row r="1346" spans="1:22" ht="14.5" x14ac:dyDescent="0.35">
      <c r="A1346" s="51"/>
      <c r="B1346" s="51"/>
      <c r="C1346" s="51" t="s">
        <v>178</v>
      </c>
      <c r="D1346" s="50" t="s">
        <v>176</v>
      </c>
      <c r="E1346" s="48">
        <f>[1]Source!AU1137</f>
        <v>10</v>
      </c>
      <c r="F1346" s="42"/>
      <c r="G1346" s="49"/>
      <c r="H1346" s="48"/>
      <c r="I1346" s="48"/>
      <c r="J1346" s="42">
        <f>SUM(T1342:T1345)</f>
        <v>31.49</v>
      </c>
      <c r="K1346" s="42"/>
    </row>
    <row r="1347" spans="1:22" ht="14.5" x14ac:dyDescent="0.35">
      <c r="A1347" s="51"/>
      <c r="B1347" s="51"/>
      <c r="C1347" s="51" t="s">
        <v>175</v>
      </c>
      <c r="D1347" s="50" t="s">
        <v>174</v>
      </c>
      <c r="E1347" s="48">
        <f>[1]Source!AQ1137</f>
        <v>2.33</v>
      </c>
      <c r="F1347" s="42"/>
      <c r="G1347" s="49" t="str">
        <f>[1]Source!DI1137</f>
        <v>)*4</v>
      </c>
      <c r="H1347" s="48">
        <f>[1]Source!AV1137</f>
        <v>1</v>
      </c>
      <c r="I1347" s="48"/>
      <c r="J1347" s="42"/>
      <c r="K1347" s="42">
        <f>[1]Source!U1137</f>
        <v>0.93200000000000005</v>
      </c>
    </row>
    <row r="1348" spans="1:22" ht="14" x14ac:dyDescent="0.3">
      <c r="A1348" s="47"/>
      <c r="B1348" s="47"/>
      <c r="C1348" s="47"/>
      <c r="D1348" s="47"/>
      <c r="E1348" s="47"/>
      <c r="F1348" s="47"/>
      <c r="G1348" s="47"/>
      <c r="H1348" s="47"/>
      <c r="I1348" s="183">
        <f>J1344+J1345+J1346</f>
        <v>566.79</v>
      </c>
      <c r="J1348" s="183"/>
      <c r="K1348" s="46">
        <f>IF([1]Source!I1137&lt;&gt;0, ROUND(I1348/[1]Source!I1137, 2), 0)</f>
        <v>5667.9</v>
      </c>
      <c r="P1348" s="45">
        <f>I1348</f>
        <v>566.79</v>
      </c>
    </row>
    <row r="1349" spans="1:22" ht="42" x14ac:dyDescent="0.35">
      <c r="A1349" s="51">
        <v>151</v>
      </c>
      <c r="B1349" s="51" t="str">
        <f>[1]Source!F1138</f>
        <v>1.23-2103-41-1/1</v>
      </c>
      <c r="C1349" s="51" t="str">
        <f>[1]Source!G1138</f>
        <v>Техническое обслуживание регулирующего клапана (балансировочные)</v>
      </c>
      <c r="D1349" s="50" t="str">
        <f>[1]Source!H1138</f>
        <v>шт.</v>
      </c>
      <c r="E1349" s="48">
        <f>[1]Source!I1138</f>
        <v>1</v>
      </c>
      <c r="F1349" s="42"/>
      <c r="G1349" s="49"/>
      <c r="H1349" s="48"/>
      <c r="I1349" s="48"/>
      <c r="J1349" s="42"/>
      <c r="K1349" s="42"/>
      <c r="Q1349">
        <f>ROUND(([1]Source!BZ1138/100)*ROUND(([1]Source!AF1138*[1]Source!AV1138)*[1]Source!I1138, 2), 2)</f>
        <v>318.67</v>
      </c>
      <c r="R1349">
        <f>[1]Source!X1138</f>
        <v>318.67</v>
      </c>
      <c r="S1349">
        <f>ROUND(([1]Source!CA1138/100)*ROUND(([1]Source!AF1138*[1]Source!AV1138)*[1]Source!I1138, 2), 2)</f>
        <v>45.52</v>
      </c>
      <c r="T1349">
        <f>[1]Source!Y1138</f>
        <v>45.52</v>
      </c>
      <c r="U1349">
        <f>ROUND((175/100)*ROUND(([1]Source!AE1138*[1]Source!AV1138)*[1]Source!I1138, 2), 2)</f>
        <v>216.51</v>
      </c>
      <c r="V1349">
        <f>ROUND((108/100)*ROUND([1]Source!CS1138*[1]Source!I1138, 2), 2)</f>
        <v>133.62</v>
      </c>
    </row>
    <row r="1350" spans="1:22" ht="14.5" x14ac:dyDescent="0.35">
      <c r="A1350" s="51"/>
      <c r="B1350" s="51"/>
      <c r="C1350" s="51" t="s">
        <v>183</v>
      </c>
      <c r="D1350" s="50"/>
      <c r="E1350" s="48"/>
      <c r="F1350" s="42">
        <f>[1]Source!AO1138</f>
        <v>113.81</v>
      </c>
      <c r="G1350" s="49" t="str">
        <f>[1]Source!DG1138</f>
        <v>)*4</v>
      </c>
      <c r="H1350" s="48">
        <f>[1]Source!AV1138</f>
        <v>1</v>
      </c>
      <c r="I1350" s="48">
        <f>IF([1]Source!BA1138&lt;&gt; 0, [1]Source!BA1138, 1)</f>
        <v>1</v>
      </c>
      <c r="J1350" s="42">
        <f>[1]Source!S1138</f>
        <v>455.24</v>
      </c>
      <c r="K1350" s="42"/>
    </row>
    <row r="1351" spans="1:22" ht="14.5" x14ac:dyDescent="0.35">
      <c r="A1351" s="51"/>
      <c r="B1351" s="51"/>
      <c r="C1351" s="51" t="s">
        <v>182</v>
      </c>
      <c r="D1351" s="50"/>
      <c r="E1351" s="48"/>
      <c r="F1351" s="42">
        <f>[1]Source!AM1138</f>
        <v>47.39</v>
      </c>
      <c r="G1351" s="49" t="str">
        <f>[1]Source!DE1138</f>
        <v>)*4</v>
      </c>
      <c r="H1351" s="48">
        <f>[1]Source!AV1138</f>
        <v>1</v>
      </c>
      <c r="I1351" s="48">
        <f>IF([1]Source!BB1138&lt;&gt; 0, [1]Source!BB1138, 1)</f>
        <v>1</v>
      </c>
      <c r="J1351" s="42">
        <f>[1]Source!Q1138</f>
        <v>189.56</v>
      </c>
      <c r="K1351" s="42"/>
    </row>
    <row r="1352" spans="1:22" ht="14.5" x14ac:dyDescent="0.35">
      <c r="A1352" s="51"/>
      <c r="B1352" s="51"/>
      <c r="C1352" s="51" t="s">
        <v>181</v>
      </c>
      <c r="D1352" s="50"/>
      <c r="E1352" s="48"/>
      <c r="F1352" s="42">
        <f>[1]Source!AN1138</f>
        <v>30.93</v>
      </c>
      <c r="G1352" s="49" t="str">
        <f>[1]Source!DF1138</f>
        <v>)*4</v>
      </c>
      <c r="H1352" s="48">
        <f>[1]Source!AV1138</f>
        <v>1</v>
      </c>
      <c r="I1352" s="48">
        <f>IF([1]Source!BS1138&lt;&gt; 0, [1]Source!BS1138, 1)</f>
        <v>1</v>
      </c>
      <c r="J1352" s="52">
        <f>[1]Source!R1138</f>
        <v>123.72</v>
      </c>
      <c r="K1352" s="42"/>
    </row>
    <row r="1353" spans="1:22" ht="14.5" x14ac:dyDescent="0.35">
      <c r="A1353" s="51"/>
      <c r="B1353" s="51"/>
      <c r="C1353" s="51" t="s">
        <v>179</v>
      </c>
      <c r="D1353" s="50" t="s">
        <v>176</v>
      </c>
      <c r="E1353" s="48">
        <f>[1]Source!AT1138</f>
        <v>70</v>
      </c>
      <c r="F1353" s="42"/>
      <c r="G1353" s="49"/>
      <c r="H1353" s="48"/>
      <c r="I1353" s="48"/>
      <c r="J1353" s="42">
        <f>SUM(R1349:R1352)</f>
        <v>318.67</v>
      </c>
      <c r="K1353" s="42"/>
    </row>
    <row r="1354" spans="1:22" ht="14.5" x14ac:dyDescent="0.35">
      <c r="A1354" s="51"/>
      <c r="B1354" s="51"/>
      <c r="C1354" s="51" t="s">
        <v>178</v>
      </c>
      <c r="D1354" s="50" t="s">
        <v>176</v>
      </c>
      <c r="E1354" s="48">
        <f>[1]Source!AU1138</f>
        <v>10</v>
      </c>
      <c r="F1354" s="42"/>
      <c r="G1354" s="49"/>
      <c r="H1354" s="48"/>
      <c r="I1354" s="48"/>
      <c r="J1354" s="42">
        <f>SUM(T1349:T1353)</f>
        <v>45.52</v>
      </c>
      <c r="K1354" s="42"/>
    </row>
    <row r="1355" spans="1:22" ht="14.5" x14ac:dyDescent="0.35">
      <c r="A1355" s="51"/>
      <c r="B1355" s="51"/>
      <c r="C1355" s="51" t="s">
        <v>177</v>
      </c>
      <c r="D1355" s="50" t="s">
        <v>176</v>
      </c>
      <c r="E1355" s="48">
        <f>108</f>
        <v>108</v>
      </c>
      <c r="F1355" s="42"/>
      <c r="G1355" s="49"/>
      <c r="H1355" s="48"/>
      <c r="I1355" s="48"/>
      <c r="J1355" s="42">
        <f>SUM(V1349:V1354)</f>
        <v>133.62</v>
      </c>
      <c r="K1355" s="42"/>
    </row>
    <row r="1356" spans="1:22" ht="14.5" x14ac:dyDescent="0.35">
      <c r="A1356" s="51"/>
      <c r="B1356" s="51"/>
      <c r="C1356" s="51" t="s">
        <v>175</v>
      </c>
      <c r="D1356" s="50" t="s">
        <v>174</v>
      </c>
      <c r="E1356" s="48">
        <f>[1]Source!AQ1138</f>
        <v>0.37</v>
      </c>
      <c r="F1356" s="42"/>
      <c r="G1356" s="49" t="str">
        <f>[1]Source!DI1138</f>
        <v>)*4</v>
      </c>
      <c r="H1356" s="48">
        <f>[1]Source!AV1138</f>
        <v>1</v>
      </c>
      <c r="I1356" s="48"/>
      <c r="J1356" s="42"/>
      <c r="K1356" s="42">
        <f>[1]Source!U1138</f>
        <v>1.48</v>
      </c>
    </row>
    <row r="1357" spans="1:22" ht="14" x14ac:dyDescent="0.3">
      <c r="A1357" s="47"/>
      <c r="B1357" s="47"/>
      <c r="C1357" s="47"/>
      <c r="D1357" s="47"/>
      <c r="E1357" s="47"/>
      <c r="F1357" s="47"/>
      <c r="G1357" s="47"/>
      <c r="H1357" s="47"/>
      <c r="I1357" s="183">
        <f>J1350+J1351+J1353+J1354+J1355</f>
        <v>1142.6100000000001</v>
      </c>
      <c r="J1357" s="183"/>
      <c r="K1357" s="46">
        <f>IF([1]Source!I1138&lt;&gt;0, ROUND(I1357/[1]Source!I1138, 2), 0)</f>
        <v>1142.6099999999999</v>
      </c>
      <c r="P1357" s="45">
        <f>I1357</f>
        <v>1142.6100000000001</v>
      </c>
    </row>
    <row r="1358" spans="1:22" ht="56" x14ac:dyDescent="0.35">
      <c r="A1358" s="51">
        <v>152</v>
      </c>
      <c r="B1358" s="51" t="str">
        <f>[1]Source!F1139</f>
        <v>1.18-2203-3-3/1</v>
      </c>
      <c r="C1358" s="51" t="str">
        <f>[1]Source!G1139</f>
        <v>Техническое обслуживание клапанов воздушных регулирующих с электроприводом диаметром/периметром до 560/1600 мм</v>
      </c>
      <c r="D1358" s="50" t="str">
        <f>[1]Source!H1139</f>
        <v>шт.</v>
      </c>
      <c r="E1358" s="48">
        <f>[1]Source!I1139</f>
        <v>1</v>
      </c>
      <c r="F1358" s="42"/>
      <c r="G1358" s="49"/>
      <c r="H1358" s="48"/>
      <c r="I1358" s="48"/>
      <c r="J1358" s="42"/>
      <c r="K1358" s="42"/>
      <c r="Q1358">
        <f>ROUND(([1]Source!BZ1139/100)*ROUND(([1]Source!AF1139*[1]Source!AV1139)*[1]Source!I1139, 2), 2)</f>
        <v>589.62</v>
      </c>
      <c r="R1358">
        <f>[1]Source!X1139</f>
        <v>589.62</v>
      </c>
      <c r="S1358">
        <f>ROUND(([1]Source!CA1139/100)*ROUND(([1]Source!AF1139*[1]Source!AV1139)*[1]Source!I1139, 2), 2)</f>
        <v>84.23</v>
      </c>
      <c r="T1358">
        <f>[1]Source!Y1139</f>
        <v>84.23</v>
      </c>
      <c r="U1358">
        <f>ROUND((175/100)*ROUND(([1]Source!AE1139*[1]Source!AV1139)*[1]Source!I1139, 2), 2)</f>
        <v>108.29</v>
      </c>
      <c r="V1358">
        <f>ROUND((108/100)*ROUND([1]Source!CS1139*[1]Source!I1139, 2), 2)</f>
        <v>66.83</v>
      </c>
    </row>
    <row r="1359" spans="1:22" ht="14.5" x14ac:dyDescent="0.35">
      <c r="A1359" s="51"/>
      <c r="B1359" s="51"/>
      <c r="C1359" s="51" t="s">
        <v>183</v>
      </c>
      <c r="D1359" s="50"/>
      <c r="E1359" s="48"/>
      <c r="F1359" s="42">
        <f>[1]Source!AO1139</f>
        <v>210.58</v>
      </c>
      <c r="G1359" s="49" t="str">
        <f>[1]Source!DG1139</f>
        <v>)*4</v>
      </c>
      <c r="H1359" s="48">
        <f>[1]Source!AV1139</f>
        <v>1</v>
      </c>
      <c r="I1359" s="48">
        <f>IF([1]Source!BA1139&lt;&gt; 0, [1]Source!BA1139, 1)</f>
        <v>1</v>
      </c>
      <c r="J1359" s="42">
        <f>[1]Source!S1139</f>
        <v>842.32</v>
      </c>
      <c r="K1359" s="42"/>
    </row>
    <row r="1360" spans="1:22" ht="14.5" x14ac:dyDescent="0.35">
      <c r="A1360" s="51"/>
      <c r="B1360" s="51"/>
      <c r="C1360" s="51" t="s">
        <v>182</v>
      </c>
      <c r="D1360" s="50"/>
      <c r="E1360" s="48"/>
      <c r="F1360" s="42">
        <f>[1]Source!AM1139</f>
        <v>23.7</v>
      </c>
      <c r="G1360" s="49" t="str">
        <f>[1]Source!DE1139</f>
        <v>)*4</v>
      </c>
      <c r="H1360" s="48">
        <f>[1]Source!AV1139</f>
        <v>1</v>
      </c>
      <c r="I1360" s="48">
        <f>IF([1]Source!BB1139&lt;&gt; 0, [1]Source!BB1139, 1)</f>
        <v>1</v>
      </c>
      <c r="J1360" s="42">
        <f>[1]Source!Q1139</f>
        <v>94.8</v>
      </c>
      <c r="K1360" s="42"/>
    </row>
    <row r="1361" spans="1:32" ht="14.5" x14ac:dyDescent="0.35">
      <c r="A1361" s="51"/>
      <c r="B1361" s="51"/>
      <c r="C1361" s="51" t="s">
        <v>181</v>
      </c>
      <c r="D1361" s="50"/>
      <c r="E1361" s="48"/>
      <c r="F1361" s="42">
        <f>[1]Source!AN1139</f>
        <v>15.47</v>
      </c>
      <c r="G1361" s="49" t="str">
        <f>[1]Source!DF1139</f>
        <v>)*4</v>
      </c>
      <c r="H1361" s="48">
        <f>[1]Source!AV1139</f>
        <v>1</v>
      </c>
      <c r="I1361" s="48">
        <f>IF([1]Source!BS1139&lt;&gt; 0, [1]Source!BS1139, 1)</f>
        <v>1</v>
      </c>
      <c r="J1361" s="52">
        <f>[1]Source!R1139</f>
        <v>61.88</v>
      </c>
      <c r="K1361" s="42"/>
    </row>
    <row r="1362" spans="1:32" ht="14.5" x14ac:dyDescent="0.35">
      <c r="A1362" s="51"/>
      <c r="B1362" s="51"/>
      <c r="C1362" s="51" t="s">
        <v>180</v>
      </c>
      <c r="D1362" s="50"/>
      <c r="E1362" s="48"/>
      <c r="F1362" s="42">
        <f>[1]Source!AL1139</f>
        <v>0.44</v>
      </c>
      <c r="G1362" s="49" t="str">
        <f>[1]Source!DD1139</f>
        <v>)*4</v>
      </c>
      <c r="H1362" s="48">
        <f>[1]Source!AW1139</f>
        <v>1</v>
      </c>
      <c r="I1362" s="48">
        <f>IF([1]Source!BC1139&lt;&gt; 0, [1]Source!BC1139, 1)</f>
        <v>1</v>
      </c>
      <c r="J1362" s="42">
        <f>[1]Source!P1139</f>
        <v>1.76</v>
      </c>
      <c r="K1362" s="42"/>
    </row>
    <row r="1363" spans="1:32" ht="14.5" x14ac:dyDescent="0.35">
      <c r="A1363" s="51"/>
      <c r="B1363" s="51"/>
      <c r="C1363" s="51" t="s">
        <v>179</v>
      </c>
      <c r="D1363" s="50" t="s">
        <v>176</v>
      </c>
      <c r="E1363" s="48">
        <f>[1]Source!AT1139</f>
        <v>70</v>
      </c>
      <c r="F1363" s="42"/>
      <c r="G1363" s="49"/>
      <c r="H1363" s="48"/>
      <c r="I1363" s="48"/>
      <c r="J1363" s="42">
        <f>SUM(R1358:R1362)</f>
        <v>589.62</v>
      </c>
      <c r="K1363" s="42"/>
    </row>
    <row r="1364" spans="1:32" ht="14.5" x14ac:dyDescent="0.35">
      <c r="A1364" s="51"/>
      <c r="B1364" s="51"/>
      <c r="C1364" s="51" t="s">
        <v>178</v>
      </c>
      <c r="D1364" s="50" t="s">
        <v>176</v>
      </c>
      <c r="E1364" s="48">
        <f>[1]Source!AU1139</f>
        <v>10</v>
      </c>
      <c r="F1364" s="42"/>
      <c r="G1364" s="49"/>
      <c r="H1364" s="48"/>
      <c r="I1364" s="48"/>
      <c r="J1364" s="42">
        <f>SUM(T1358:T1363)</f>
        <v>84.23</v>
      </c>
      <c r="K1364" s="42"/>
    </row>
    <row r="1365" spans="1:32" ht="14.5" x14ac:dyDescent="0.35">
      <c r="A1365" s="51"/>
      <c r="B1365" s="51"/>
      <c r="C1365" s="51" t="s">
        <v>177</v>
      </c>
      <c r="D1365" s="50" t="s">
        <v>176</v>
      </c>
      <c r="E1365" s="48">
        <f>108</f>
        <v>108</v>
      </c>
      <c r="F1365" s="42"/>
      <c r="G1365" s="49"/>
      <c r="H1365" s="48"/>
      <c r="I1365" s="48"/>
      <c r="J1365" s="42">
        <f>SUM(V1358:V1364)</f>
        <v>66.83</v>
      </c>
      <c r="K1365" s="42"/>
    </row>
    <row r="1366" spans="1:32" ht="14.5" x14ac:dyDescent="0.35">
      <c r="A1366" s="51"/>
      <c r="B1366" s="51"/>
      <c r="C1366" s="51" t="s">
        <v>175</v>
      </c>
      <c r="D1366" s="50" t="s">
        <v>174</v>
      </c>
      <c r="E1366" s="48">
        <f>[1]Source!AQ1139</f>
        <v>0.57999999999999996</v>
      </c>
      <c r="F1366" s="42"/>
      <c r="G1366" s="49" t="str">
        <f>[1]Source!DI1139</f>
        <v>)*4</v>
      </c>
      <c r="H1366" s="48">
        <f>[1]Source!AV1139</f>
        <v>1</v>
      </c>
      <c r="I1366" s="48"/>
      <c r="J1366" s="42"/>
      <c r="K1366" s="42">
        <f>[1]Source!U1139</f>
        <v>2.3199999999999998</v>
      </c>
    </row>
    <row r="1367" spans="1:32" ht="14" x14ac:dyDescent="0.3">
      <c r="A1367" s="47"/>
      <c r="B1367" s="47"/>
      <c r="C1367" s="47"/>
      <c r="D1367" s="47"/>
      <c r="E1367" s="47"/>
      <c r="F1367" s="47"/>
      <c r="G1367" s="47"/>
      <c r="H1367" s="47"/>
      <c r="I1367" s="183">
        <f>J1359+J1360+J1362+J1363+J1364+J1365</f>
        <v>1679.56</v>
      </c>
      <c r="J1367" s="183"/>
      <c r="K1367" s="46">
        <f>IF([1]Source!I1139&lt;&gt;0, ROUND(I1367/[1]Source!I1139, 2), 0)</f>
        <v>1679.56</v>
      </c>
      <c r="P1367" s="45">
        <f>I1367</f>
        <v>1679.56</v>
      </c>
    </row>
    <row r="1369" spans="1:32" ht="14" x14ac:dyDescent="0.3">
      <c r="A1369" s="189" t="str">
        <f>CONCATENATE("Итого по подразделу: ",IF([1]Source!G1141&lt;&gt;"Новый подраздел", [1]Source!G1141, ""))</f>
        <v>Итого по подразделу: Узел обвязки регулирующего клапана и насоса системы П6</v>
      </c>
      <c r="B1369" s="189"/>
      <c r="C1369" s="189"/>
      <c r="D1369" s="189"/>
      <c r="E1369" s="189"/>
      <c r="F1369" s="189"/>
      <c r="G1369" s="189"/>
      <c r="H1369" s="189"/>
      <c r="I1369" s="184">
        <f>SUM(P1331:P1368)</f>
        <v>5359.52</v>
      </c>
      <c r="J1369" s="185"/>
      <c r="K1369" s="38"/>
      <c r="AF1369" s="37" t="str">
        <f>CONCATENATE("Итого по подразделу: ",IF([1]Source!G1141&lt;&gt;"Новый подраздел", [1]Source!G1141, ""))</f>
        <v>Итого по подразделу: Узел обвязки регулирующего клапана и насоса системы П6</v>
      </c>
    </row>
    <row r="1372" spans="1:32" ht="16.5" x14ac:dyDescent="0.35">
      <c r="A1372" s="190" t="str">
        <f>CONCATENATE("Подраздел: ",IF([1]Source!G1171&lt;&gt;"Новый подраздел", [1]Source!G1171, ""))</f>
        <v>Подраздел: Воздухоотводчики</v>
      </c>
      <c r="B1372" s="190"/>
      <c r="C1372" s="190"/>
      <c r="D1372" s="190"/>
      <c r="E1372" s="190"/>
      <c r="F1372" s="190"/>
      <c r="G1372" s="190"/>
      <c r="H1372" s="190"/>
      <c r="I1372" s="190"/>
      <c r="J1372" s="190"/>
      <c r="K1372" s="190"/>
    </row>
    <row r="1373" spans="1:32" ht="28" x14ac:dyDescent="0.35">
      <c r="A1373" s="51">
        <v>153</v>
      </c>
      <c r="B1373" s="51" t="str">
        <f>[1]Source!F1175</f>
        <v>1.17-2103-17-1/1</v>
      </c>
      <c r="C1373" s="51" t="str">
        <f>[1]Source!G1175</f>
        <v>Техническое обслуживание автоматического воздухоотводчика</v>
      </c>
      <c r="D1373" s="50" t="str">
        <f>[1]Source!H1175</f>
        <v>10 шт.</v>
      </c>
      <c r="E1373" s="48">
        <f>[1]Source!I1175</f>
        <v>1</v>
      </c>
      <c r="F1373" s="42"/>
      <c r="G1373" s="49"/>
      <c r="H1373" s="48"/>
      <c r="I1373" s="48"/>
      <c r="J1373" s="42"/>
      <c r="K1373" s="42"/>
      <c r="Q1373">
        <f>ROUND(([1]Source!BZ1175/100)*ROUND(([1]Source!AF1175*[1]Source!AV1175)*[1]Source!I1175, 2), 2)</f>
        <v>1437.94</v>
      </c>
      <c r="R1373">
        <f>[1]Source!X1175</f>
        <v>1437.94</v>
      </c>
      <c r="S1373">
        <f>ROUND(([1]Source!CA1175/100)*ROUND(([1]Source!AF1175*[1]Source!AV1175)*[1]Source!I1175, 2), 2)</f>
        <v>205.42</v>
      </c>
      <c r="T1373">
        <f>[1]Source!Y1175</f>
        <v>205.42</v>
      </c>
      <c r="U1373">
        <f>ROUND((175/100)*ROUND(([1]Source!AE1175*[1]Source!AV1175)*[1]Source!I1175, 2), 2)</f>
        <v>0</v>
      </c>
      <c r="V1373">
        <f>ROUND((108/100)*ROUND([1]Source!CS1175*[1]Source!I1175, 2), 2)</f>
        <v>0</v>
      </c>
    </row>
    <row r="1374" spans="1:32" x14ac:dyDescent="0.25">
      <c r="C1374" s="53" t="str">
        <f>"Объем: "&amp;[1]Source!I1175&amp;"=10/"&amp;"10"</f>
        <v>Объем: 1=10/10</v>
      </c>
    </row>
    <row r="1375" spans="1:32" ht="14.5" x14ac:dyDescent="0.35">
      <c r="A1375" s="51"/>
      <c r="B1375" s="51"/>
      <c r="C1375" s="51" t="s">
        <v>183</v>
      </c>
      <c r="D1375" s="50"/>
      <c r="E1375" s="48"/>
      <c r="F1375" s="42">
        <f>[1]Source!AO1175</f>
        <v>513.54999999999995</v>
      </c>
      <c r="G1375" s="49" t="str">
        <f>[1]Source!DG1175</f>
        <v>)*4</v>
      </c>
      <c r="H1375" s="48">
        <f>[1]Source!AV1175</f>
        <v>1</v>
      </c>
      <c r="I1375" s="48">
        <f>IF([1]Source!BA1175&lt;&gt; 0, [1]Source!BA1175, 1)</f>
        <v>1</v>
      </c>
      <c r="J1375" s="42">
        <f>[1]Source!S1175</f>
        <v>2054.1999999999998</v>
      </c>
      <c r="K1375" s="42"/>
    </row>
    <row r="1376" spans="1:32" ht="14.5" x14ac:dyDescent="0.35">
      <c r="A1376" s="51"/>
      <c r="B1376" s="51"/>
      <c r="C1376" s="51" t="s">
        <v>180</v>
      </c>
      <c r="D1376" s="50"/>
      <c r="E1376" s="48"/>
      <c r="F1376" s="42">
        <f>[1]Source!AL1175</f>
        <v>0.59</v>
      </c>
      <c r="G1376" s="49" t="str">
        <f>[1]Source!DD1175</f>
        <v>)*4</v>
      </c>
      <c r="H1376" s="48">
        <f>[1]Source!AW1175</f>
        <v>1</v>
      </c>
      <c r="I1376" s="48">
        <f>IF([1]Source!BC1175&lt;&gt; 0, [1]Source!BC1175, 1)</f>
        <v>1</v>
      </c>
      <c r="J1376" s="42">
        <f>[1]Source!P1175</f>
        <v>2.36</v>
      </c>
      <c r="K1376" s="42"/>
    </row>
    <row r="1377" spans="1:22" ht="14.5" x14ac:dyDescent="0.35">
      <c r="A1377" s="51"/>
      <c r="B1377" s="51"/>
      <c r="C1377" s="51" t="s">
        <v>179</v>
      </c>
      <c r="D1377" s="50" t="s">
        <v>176</v>
      </c>
      <c r="E1377" s="48">
        <f>[1]Source!AT1175</f>
        <v>70</v>
      </c>
      <c r="F1377" s="42"/>
      <c r="G1377" s="49"/>
      <c r="H1377" s="48"/>
      <c r="I1377" s="48"/>
      <c r="J1377" s="42">
        <f>SUM(R1373:R1376)</f>
        <v>1437.94</v>
      </c>
      <c r="K1377" s="42"/>
    </row>
    <row r="1378" spans="1:22" ht="14.5" x14ac:dyDescent="0.35">
      <c r="A1378" s="51"/>
      <c r="B1378" s="51"/>
      <c r="C1378" s="51" t="s">
        <v>178</v>
      </c>
      <c r="D1378" s="50" t="s">
        <v>176</v>
      </c>
      <c r="E1378" s="48">
        <f>[1]Source!AU1175</f>
        <v>10</v>
      </c>
      <c r="F1378" s="42"/>
      <c r="G1378" s="49"/>
      <c r="H1378" s="48"/>
      <c r="I1378" s="48"/>
      <c r="J1378" s="42">
        <f>SUM(T1373:T1377)</f>
        <v>205.42</v>
      </c>
      <c r="K1378" s="42"/>
    </row>
    <row r="1379" spans="1:22" ht="14.5" x14ac:dyDescent="0.35">
      <c r="A1379" s="51"/>
      <c r="B1379" s="51"/>
      <c r="C1379" s="51" t="s">
        <v>175</v>
      </c>
      <c r="D1379" s="50" t="s">
        <v>174</v>
      </c>
      <c r="E1379" s="48">
        <f>[1]Source!AQ1175</f>
        <v>1.52</v>
      </c>
      <c r="F1379" s="42"/>
      <c r="G1379" s="49" t="str">
        <f>[1]Source!DI1175</f>
        <v>)*4</v>
      </c>
      <c r="H1379" s="48">
        <f>[1]Source!AV1175</f>
        <v>1</v>
      </c>
      <c r="I1379" s="48"/>
      <c r="J1379" s="42"/>
      <c r="K1379" s="42">
        <f>[1]Source!U1175</f>
        <v>6.08</v>
      </c>
    </row>
    <row r="1380" spans="1:22" ht="14" x14ac:dyDescent="0.3">
      <c r="A1380" s="47"/>
      <c r="B1380" s="47"/>
      <c r="C1380" s="47"/>
      <c r="D1380" s="47"/>
      <c r="E1380" s="47"/>
      <c r="F1380" s="47"/>
      <c r="G1380" s="47"/>
      <c r="H1380" s="47"/>
      <c r="I1380" s="183">
        <f>J1375+J1376+J1377+J1378</f>
        <v>3699.92</v>
      </c>
      <c r="J1380" s="183"/>
      <c r="K1380" s="46">
        <f>IF([1]Source!I1175&lt;&gt;0, ROUND(I1380/[1]Source!I1175, 2), 0)</f>
        <v>3699.92</v>
      </c>
      <c r="P1380" s="45">
        <f>I1380</f>
        <v>3699.92</v>
      </c>
    </row>
    <row r="1382" spans="1:22" ht="14" x14ac:dyDescent="0.3">
      <c r="A1382" s="189" t="str">
        <f>CONCATENATE("Итого по подразделу: ",IF([1]Source!G1177&lt;&gt;"Новый подраздел", [1]Source!G1177, ""))</f>
        <v>Итого по подразделу: Воздухоотводчики</v>
      </c>
      <c r="B1382" s="189"/>
      <c r="C1382" s="189"/>
      <c r="D1382" s="189"/>
      <c r="E1382" s="189"/>
      <c r="F1382" s="189"/>
      <c r="G1382" s="189"/>
      <c r="H1382" s="189"/>
      <c r="I1382" s="184">
        <f>SUM(P1372:P1381)</f>
        <v>3699.92</v>
      </c>
      <c r="J1382" s="185"/>
      <c r="K1382" s="38"/>
    </row>
    <row r="1385" spans="1:22" ht="16.5" x14ac:dyDescent="0.35">
      <c r="A1385" s="190" t="str">
        <f>CONCATENATE("Подраздел: ",IF([1]Source!G1207&lt;&gt;"Новый подраздел", [1]Source!G1207, ""))</f>
        <v>Подраздел: Манометры, термометры</v>
      </c>
      <c r="B1385" s="190"/>
      <c r="C1385" s="190"/>
      <c r="D1385" s="190"/>
      <c r="E1385" s="190"/>
      <c r="F1385" s="190"/>
      <c r="G1385" s="190"/>
      <c r="H1385" s="190"/>
      <c r="I1385" s="190"/>
      <c r="J1385" s="190"/>
      <c r="K1385" s="190"/>
    </row>
    <row r="1386" spans="1:22" ht="28" x14ac:dyDescent="0.35">
      <c r="A1386" s="51">
        <v>154</v>
      </c>
      <c r="B1386" s="51" t="str">
        <f>[1]Source!F1211</f>
        <v>1.23-2103-43-1/1</v>
      </c>
      <c r="C1386" s="51" t="str">
        <f>[1]Source!G1211</f>
        <v>Техническое обслуживание манометра</v>
      </c>
      <c r="D1386" s="50" t="str">
        <f>[1]Source!H1211</f>
        <v>10 шт.</v>
      </c>
      <c r="E1386" s="48">
        <f>[1]Source!I1211</f>
        <v>2.5</v>
      </c>
      <c r="F1386" s="42"/>
      <c r="G1386" s="49"/>
      <c r="H1386" s="48"/>
      <c r="I1386" s="48"/>
      <c r="J1386" s="42"/>
      <c r="K1386" s="42"/>
      <c r="Q1386">
        <f>ROUND(([1]Source!BZ1211/100)*ROUND(([1]Source!AF1211*[1]Source!AV1211)*[1]Source!I1211, 2), 2)</f>
        <v>645.96</v>
      </c>
      <c r="R1386">
        <f>[1]Source!X1211</f>
        <v>645.96</v>
      </c>
      <c r="S1386">
        <f>ROUND(([1]Source!CA1211/100)*ROUND(([1]Source!AF1211*[1]Source!AV1211)*[1]Source!I1211, 2), 2)</f>
        <v>92.28</v>
      </c>
      <c r="T1386">
        <f>[1]Source!Y1211</f>
        <v>92.28</v>
      </c>
      <c r="U1386">
        <f>ROUND((175/100)*ROUND(([1]Source!AE1211*[1]Source!AV1211)*[1]Source!I1211, 2), 2)</f>
        <v>541.28</v>
      </c>
      <c r="V1386">
        <f>ROUND((108/100)*ROUND([1]Source!CS1211*[1]Source!I1211, 2), 2)</f>
        <v>334.04</v>
      </c>
    </row>
    <row r="1387" spans="1:22" x14ac:dyDescent="0.25">
      <c r="C1387" s="53" t="str">
        <f>"Объем: "&amp;[1]Source!I1211&amp;"=25/"&amp;"10"</f>
        <v>Объем: 2,5=25/10</v>
      </c>
    </row>
    <row r="1388" spans="1:22" ht="14.5" x14ac:dyDescent="0.35">
      <c r="A1388" s="51"/>
      <c r="B1388" s="51"/>
      <c r="C1388" s="51" t="s">
        <v>183</v>
      </c>
      <c r="D1388" s="50"/>
      <c r="E1388" s="48"/>
      <c r="F1388" s="42">
        <f>[1]Source!AO1211</f>
        <v>30.76</v>
      </c>
      <c r="G1388" s="49" t="str">
        <f>[1]Source!DG1211</f>
        <v>)*12</v>
      </c>
      <c r="H1388" s="48">
        <f>[1]Source!AV1211</f>
        <v>1</v>
      </c>
      <c r="I1388" s="48">
        <f>IF([1]Source!BA1211&lt;&gt; 0, [1]Source!BA1211, 1)</f>
        <v>1</v>
      </c>
      <c r="J1388" s="42">
        <f>[1]Source!S1211</f>
        <v>922.8</v>
      </c>
      <c r="K1388" s="42"/>
    </row>
    <row r="1389" spans="1:22" ht="14.5" x14ac:dyDescent="0.35">
      <c r="A1389" s="51"/>
      <c r="B1389" s="51"/>
      <c r="C1389" s="51" t="s">
        <v>182</v>
      </c>
      <c r="D1389" s="50"/>
      <c r="E1389" s="48"/>
      <c r="F1389" s="42">
        <f>[1]Source!AM1211</f>
        <v>15.8</v>
      </c>
      <c r="G1389" s="49" t="str">
        <f>[1]Source!DE1211</f>
        <v>)*12</v>
      </c>
      <c r="H1389" s="48">
        <f>[1]Source!AV1211</f>
        <v>1</v>
      </c>
      <c r="I1389" s="48">
        <f>IF([1]Source!BB1211&lt;&gt; 0, [1]Source!BB1211, 1)</f>
        <v>1</v>
      </c>
      <c r="J1389" s="42">
        <f>[1]Source!Q1211</f>
        <v>474</v>
      </c>
      <c r="K1389" s="42"/>
    </row>
    <row r="1390" spans="1:22" ht="14.5" x14ac:dyDescent="0.35">
      <c r="A1390" s="51"/>
      <c r="B1390" s="51"/>
      <c r="C1390" s="51" t="s">
        <v>181</v>
      </c>
      <c r="D1390" s="50"/>
      <c r="E1390" s="48"/>
      <c r="F1390" s="42">
        <f>[1]Source!AN1211</f>
        <v>10.31</v>
      </c>
      <c r="G1390" s="49" t="str">
        <f>[1]Source!DF1211</f>
        <v>)*12</v>
      </c>
      <c r="H1390" s="48">
        <f>[1]Source!AV1211</f>
        <v>1</v>
      </c>
      <c r="I1390" s="48">
        <f>IF([1]Source!BS1211&lt;&gt; 0, [1]Source!BS1211, 1)</f>
        <v>1</v>
      </c>
      <c r="J1390" s="52">
        <f>[1]Source!R1211</f>
        <v>309.3</v>
      </c>
      <c r="K1390" s="42"/>
    </row>
    <row r="1391" spans="1:22" ht="14.5" x14ac:dyDescent="0.35">
      <c r="A1391" s="51"/>
      <c r="B1391" s="51"/>
      <c r="C1391" s="51" t="s">
        <v>179</v>
      </c>
      <c r="D1391" s="50" t="s">
        <v>176</v>
      </c>
      <c r="E1391" s="48">
        <f>[1]Source!AT1211</f>
        <v>70</v>
      </c>
      <c r="F1391" s="42"/>
      <c r="G1391" s="49"/>
      <c r="H1391" s="48"/>
      <c r="I1391" s="48"/>
      <c r="J1391" s="42">
        <f>SUM(R1386:R1390)</f>
        <v>645.96</v>
      </c>
      <c r="K1391" s="42"/>
    </row>
    <row r="1392" spans="1:22" ht="14.5" x14ac:dyDescent="0.35">
      <c r="A1392" s="51"/>
      <c r="B1392" s="51"/>
      <c r="C1392" s="51" t="s">
        <v>178</v>
      </c>
      <c r="D1392" s="50" t="s">
        <v>176</v>
      </c>
      <c r="E1392" s="48">
        <f>[1]Source!AU1211</f>
        <v>10</v>
      </c>
      <c r="F1392" s="42"/>
      <c r="G1392" s="49"/>
      <c r="H1392" s="48"/>
      <c r="I1392" s="48"/>
      <c r="J1392" s="42">
        <f>SUM(T1386:T1391)</f>
        <v>92.28</v>
      </c>
      <c r="K1392" s="42"/>
    </row>
    <row r="1393" spans="1:22" ht="14.5" x14ac:dyDescent="0.35">
      <c r="A1393" s="51"/>
      <c r="B1393" s="51"/>
      <c r="C1393" s="51" t="s">
        <v>177</v>
      </c>
      <c r="D1393" s="50" t="s">
        <v>176</v>
      </c>
      <c r="E1393" s="48">
        <f>108</f>
        <v>108</v>
      </c>
      <c r="F1393" s="42"/>
      <c r="G1393" s="49"/>
      <c r="H1393" s="48"/>
      <c r="I1393" s="48"/>
      <c r="J1393" s="42">
        <f>SUM(V1386:V1392)</f>
        <v>334.04</v>
      </c>
      <c r="K1393" s="42"/>
    </row>
    <row r="1394" spans="1:22" ht="14.5" x14ac:dyDescent="0.35">
      <c r="A1394" s="51"/>
      <c r="B1394" s="51"/>
      <c r="C1394" s="51" t="s">
        <v>175</v>
      </c>
      <c r="D1394" s="50" t="s">
        <v>174</v>
      </c>
      <c r="E1394" s="48">
        <f>[1]Source!AQ1211</f>
        <v>0.1</v>
      </c>
      <c r="F1394" s="42"/>
      <c r="G1394" s="49" t="str">
        <f>[1]Source!DI1211</f>
        <v>)*12</v>
      </c>
      <c r="H1394" s="48">
        <f>[1]Source!AV1211</f>
        <v>1</v>
      </c>
      <c r="I1394" s="48"/>
      <c r="J1394" s="42"/>
      <c r="K1394" s="42">
        <f>[1]Source!U1211</f>
        <v>3.0000000000000004</v>
      </c>
    </row>
    <row r="1395" spans="1:22" ht="14" x14ac:dyDescent="0.3">
      <c r="A1395" s="47"/>
      <c r="B1395" s="47"/>
      <c r="C1395" s="47"/>
      <c r="D1395" s="47"/>
      <c r="E1395" s="47"/>
      <c r="F1395" s="47"/>
      <c r="G1395" s="47"/>
      <c r="H1395" s="47"/>
      <c r="I1395" s="183">
        <f>J1388+J1389+J1391+J1392+J1393</f>
        <v>2469.08</v>
      </c>
      <c r="J1395" s="183"/>
      <c r="K1395" s="46">
        <f>IF([1]Source!I1211&lt;&gt;0, ROUND(I1395/[1]Source!I1211, 2), 0)</f>
        <v>987.63</v>
      </c>
      <c r="P1395" s="45">
        <f>I1395</f>
        <v>2469.08</v>
      </c>
    </row>
    <row r="1396" spans="1:22" ht="28" x14ac:dyDescent="0.35">
      <c r="A1396" s="51">
        <v>155</v>
      </c>
      <c r="B1396" s="51" t="str">
        <f>[1]Source!F1212</f>
        <v>1.23-2103-42-1/1</v>
      </c>
      <c r="C1396" s="51" t="str">
        <f>[1]Source!G1212</f>
        <v>Техническое обслуживание термометра</v>
      </c>
      <c r="D1396" s="50" t="str">
        <f>[1]Source!H1212</f>
        <v>10 шт.</v>
      </c>
      <c r="E1396" s="48">
        <f>[1]Source!I1212</f>
        <v>2</v>
      </c>
      <c r="F1396" s="42"/>
      <c r="G1396" s="49"/>
      <c r="H1396" s="48"/>
      <c r="I1396" s="48"/>
      <c r="J1396" s="42"/>
      <c r="K1396" s="42"/>
      <c r="Q1396">
        <f>ROUND(([1]Source!BZ1212/100)*ROUND(([1]Source!AF1212*[1]Source!AV1212)*[1]Source!I1212, 2), 2)</f>
        <v>516.77</v>
      </c>
      <c r="R1396">
        <f>[1]Source!X1212</f>
        <v>516.77</v>
      </c>
      <c r="S1396">
        <f>ROUND(([1]Source!CA1212/100)*ROUND(([1]Source!AF1212*[1]Source!AV1212)*[1]Source!I1212, 2), 2)</f>
        <v>73.819999999999993</v>
      </c>
      <c r="T1396">
        <f>[1]Source!Y1212</f>
        <v>73.819999999999993</v>
      </c>
      <c r="U1396">
        <f>ROUND((175/100)*ROUND(([1]Source!AE1212*[1]Source!AV1212)*[1]Source!I1212, 2), 2)</f>
        <v>433.02</v>
      </c>
      <c r="V1396">
        <f>ROUND((108/100)*ROUND([1]Source!CS1212*[1]Source!I1212, 2), 2)</f>
        <v>267.24</v>
      </c>
    </row>
    <row r="1397" spans="1:22" x14ac:dyDescent="0.25">
      <c r="C1397" s="53" t="str">
        <f>"Объем: "&amp;[1]Source!I1212&amp;"=20/"&amp;"10"</f>
        <v>Объем: 2=20/10</v>
      </c>
    </row>
    <row r="1398" spans="1:22" ht="14.5" x14ac:dyDescent="0.35">
      <c r="A1398" s="51"/>
      <c r="B1398" s="51"/>
      <c r="C1398" s="51" t="s">
        <v>183</v>
      </c>
      <c r="D1398" s="50"/>
      <c r="E1398" s="48"/>
      <c r="F1398" s="42">
        <f>[1]Source!AO1212</f>
        <v>30.76</v>
      </c>
      <c r="G1398" s="49" t="str">
        <f>[1]Source!DG1212</f>
        <v>)*12</v>
      </c>
      <c r="H1398" s="48">
        <f>[1]Source!AV1212</f>
        <v>1</v>
      </c>
      <c r="I1398" s="48">
        <f>IF([1]Source!BA1212&lt;&gt; 0, [1]Source!BA1212, 1)</f>
        <v>1</v>
      </c>
      <c r="J1398" s="42">
        <f>[1]Source!S1212</f>
        <v>738.24</v>
      </c>
      <c r="K1398" s="42"/>
    </row>
    <row r="1399" spans="1:22" ht="14.5" x14ac:dyDescent="0.35">
      <c r="A1399" s="51"/>
      <c r="B1399" s="51"/>
      <c r="C1399" s="51" t="s">
        <v>182</v>
      </c>
      <c r="D1399" s="50"/>
      <c r="E1399" s="48"/>
      <c r="F1399" s="42">
        <f>[1]Source!AM1212</f>
        <v>15.8</v>
      </c>
      <c r="G1399" s="49" t="str">
        <f>[1]Source!DE1212</f>
        <v>)*12</v>
      </c>
      <c r="H1399" s="48">
        <f>[1]Source!AV1212</f>
        <v>1</v>
      </c>
      <c r="I1399" s="48">
        <f>IF([1]Source!BB1212&lt;&gt; 0, [1]Source!BB1212, 1)</f>
        <v>1</v>
      </c>
      <c r="J1399" s="42">
        <f>[1]Source!Q1212</f>
        <v>379.2</v>
      </c>
      <c r="K1399" s="42"/>
    </row>
    <row r="1400" spans="1:22" ht="14.5" x14ac:dyDescent="0.35">
      <c r="A1400" s="51"/>
      <c r="B1400" s="51"/>
      <c r="C1400" s="51" t="s">
        <v>181</v>
      </c>
      <c r="D1400" s="50"/>
      <c r="E1400" s="48"/>
      <c r="F1400" s="42">
        <f>[1]Source!AN1212</f>
        <v>10.31</v>
      </c>
      <c r="G1400" s="49" t="str">
        <f>[1]Source!DF1212</f>
        <v>)*12</v>
      </c>
      <c r="H1400" s="48">
        <f>[1]Source!AV1212</f>
        <v>1</v>
      </c>
      <c r="I1400" s="48">
        <f>IF([1]Source!BS1212&lt;&gt; 0, [1]Source!BS1212, 1)</f>
        <v>1</v>
      </c>
      <c r="J1400" s="52">
        <f>[1]Source!R1212</f>
        <v>247.44</v>
      </c>
      <c r="K1400" s="42"/>
    </row>
    <row r="1401" spans="1:22" ht="14.5" x14ac:dyDescent="0.35">
      <c r="A1401" s="51"/>
      <c r="B1401" s="51"/>
      <c r="C1401" s="51" t="s">
        <v>179</v>
      </c>
      <c r="D1401" s="50" t="s">
        <v>176</v>
      </c>
      <c r="E1401" s="48">
        <f>[1]Source!AT1212</f>
        <v>70</v>
      </c>
      <c r="F1401" s="42"/>
      <c r="G1401" s="49"/>
      <c r="H1401" s="48"/>
      <c r="I1401" s="48"/>
      <c r="J1401" s="42">
        <f>SUM(R1396:R1400)</f>
        <v>516.77</v>
      </c>
      <c r="K1401" s="42"/>
    </row>
    <row r="1402" spans="1:22" ht="14.5" x14ac:dyDescent="0.35">
      <c r="A1402" s="51"/>
      <c r="B1402" s="51"/>
      <c r="C1402" s="51" t="s">
        <v>178</v>
      </c>
      <c r="D1402" s="50" t="s">
        <v>176</v>
      </c>
      <c r="E1402" s="48">
        <f>[1]Source!AU1212</f>
        <v>10</v>
      </c>
      <c r="F1402" s="42"/>
      <c r="G1402" s="49"/>
      <c r="H1402" s="48"/>
      <c r="I1402" s="48"/>
      <c r="J1402" s="42">
        <f>SUM(T1396:T1401)</f>
        <v>73.819999999999993</v>
      </c>
      <c r="K1402" s="42"/>
    </row>
    <row r="1403" spans="1:22" ht="14.5" x14ac:dyDescent="0.35">
      <c r="A1403" s="51"/>
      <c r="B1403" s="51"/>
      <c r="C1403" s="51" t="s">
        <v>177</v>
      </c>
      <c r="D1403" s="50" t="s">
        <v>176</v>
      </c>
      <c r="E1403" s="48">
        <f>108</f>
        <v>108</v>
      </c>
      <c r="F1403" s="42"/>
      <c r="G1403" s="49"/>
      <c r="H1403" s="48"/>
      <c r="I1403" s="48"/>
      <c r="J1403" s="42">
        <f>SUM(V1396:V1402)</f>
        <v>267.24</v>
      </c>
      <c r="K1403" s="42"/>
    </row>
    <row r="1404" spans="1:22" ht="14.5" x14ac:dyDescent="0.35">
      <c r="A1404" s="51"/>
      <c r="B1404" s="51"/>
      <c r="C1404" s="51" t="s">
        <v>175</v>
      </c>
      <c r="D1404" s="50" t="s">
        <v>174</v>
      </c>
      <c r="E1404" s="48">
        <f>[1]Source!AQ1212</f>
        <v>0.1</v>
      </c>
      <c r="F1404" s="42"/>
      <c r="G1404" s="49" t="str">
        <f>[1]Source!DI1212</f>
        <v>)*12</v>
      </c>
      <c r="H1404" s="48">
        <f>[1]Source!AV1212</f>
        <v>1</v>
      </c>
      <c r="I1404" s="48"/>
      <c r="J1404" s="42"/>
      <c r="K1404" s="42">
        <f>[1]Source!U1212</f>
        <v>2.4000000000000004</v>
      </c>
    </row>
    <row r="1405" spans="1:22" ht="14" x14ac:dyDescent="0.3">
      <c r="A1405" s="47"/>
      <c r="B1405" s="47"/>
      <c r="C1405" s="47"/>
      <c r="D1405" s="47"/>
      <c r="E1405" s="47"/>
      <c r="F1405" s="47"/>
      <c r="G1405" s="47"/>
      <c r="H1405" s="47"/>
      <c r="I1405" s="183">
        <f>J1398+J1399+J1401+J1402+J1403</f>
        <v>1975.27</v>
      </c>
      <c r="J1405" s="183"/>
      <c r="K1405" s="46">
        <f>IF([1]Source!I1212&lt;&gt;0, ROUND(I1405/[1]Source!I1212, 2), 0)</f>
        <v>987.64</v>
      </c>
      <c r="P1405" s="45">
        <f>I1405</f>
        <v>1975.27</v>
      </c>
    </row>
    <row r="1406" spans="1:22" ht="28" x14ac:dyDescent="0.35">
      <c r="A1406" s="51">
        <v>156</v>
      </c>
      <c r="B1406" s="51" t="str">
        <f>[1]Source!F1213</f>
        <v>1.17-2103-16-1/1</v>
      </c>
      <c r="C1406" s="51" t="str">
        <f>[1]Source!G1213</f>
        <v>Техническое обслуживание крана трехходового шарового под манометр</v>
      </c>
      <c r="D1406" s="50" t="str">
        <f>[1]Source!H1213</f>
        <v>10 шт.</v>
      </c>
      <c r="E1406" s="48">
        <f>[1]Source!I1213</f>
        <v>2.5</v>
      </c>
      <c r="F1406" s="42"/>
      <c r="G1406" s="49"/>
      <c r="H1406" s="48"/>
      <c r="I1406" s="48"/>
      <c r="J1406" s="42"/>
      <c r="K1406" s="42"/>
      <c r="Q1406">
        <f>ROUND(([1]Source!BZ1213/100)*ROUND(([1]Source!AF1213*[1]Source!AV1213)*[1]Source!I1213, 2), 2)</f>
        <v>6385.47</v>
      </c>
      <c r="R1406">
        <f>[1]Source!X1213</f>
        <v>6385.47</v>
      </c>
      <c r="S1406">
        <f>ROUND(([1]Source!CA1213/100)*ROUND(([1]Source!AF1213*[1]Source!AV1213)*[1]Source!I1213, 2), 2)</f>
        <v>912.21</v>
      </c>
      <c r="T1406">
        <f>[1]Source!Y1213</f>
        <v>912.21</v>
      </c>
      <c r="U1406">
        <f>ROUND((175/100)*ROUND(([1]Source!AE1213*[1]Source!AV1213)*[1]Source!I1213, 2), 2)</f>
        <v>0</v>
      </c>
      <c r="V1406">
        <f>ROUND((108/100)*ROUND([1]Source!CS1213*[1]Source!I1213, 2), 2)</f>
        <v>0</v>
      </c>
    </row>
    <row r="1407" spans="1:22" x14ac:dyDescent="0.25">
      <c r="C1407" s="53" t="str">
        <f>"Объем: "&amp;[1]Source!I1213&amp;"=25/"&amp;"10"</f>
        <v>Объем: 2,5=25/10</v>
      </c>
    </row>
    <row r="1408" spans="1:22" ht="14.5" x14ac:dyDescent="0.35">
      <c r="A1408" s="51"/>
      <c r="B1408" s="51"/>
      <c r="C1408" s="51" t="s">
        <v>183</v>
      </c>
      <c r="D1408" s="50"/>
      <c r="E1408" s="48"/>
      <c r="F1408" s="42">
        <f>[1]Source!AO1213</f>
        <v>304.07</v>
      </c>
      <c r="G1408" s="49" t="str">
        <f>[1]Source!DG1213</f>
        <v>)*12</v>
      </c>
      <c r="H1408" s="48">
        <f>[1]Source!AV1213</f>
        <v>1</v>
      </c>
      <c r="I1408" s="48">
        <f>IF([1]Source!BA1213&lt;&gt; 0, [1]Source!BA1213, 1)</f>
        <v>1</v>
      </c>
      <c r="J1408" s="42">
        <f>[1]Source!S1213</f>
        <v>9122.1</v>
      </c>
      <c r="K1408" s="42"/>
    </row>
    <row r="1409" spans="1:22" ht="14.5" x14ac:dyDescent="0.35">
      <c r="A1409" s="51"/>
      <c r="B1409" s="51"/>
      <c r="C1409" s="51" t="s">
        <v>180</v>
      </c>
      <c r="D1409" s="50"/>
      <c r="E1409" s="48"/>
      <c r="F1409" s="42">
        <f>[1]Source!AL1213</f>
        <v>0.28999999999999998</v>
      </c>
      <c r="G1409" s="49" t="str">
        <f>[1]Source!DD1213</f>
        <v>)*12</v>
      </c>
      <c r="H1409" s="48">
        <f>[1]Source!AW1213</f>
        <v>1</v>
      </c>
      <c r="I1409" s="48">
        <f>IF([1]Source!BC1213&lt;&gt; 0, [1]Source!BC1213, 1)</f>
        <v>1</v>
      </c>
      <c r="J1409" s="42">
        <f>[1]Source!P1213</f>
        <v>8.6999999999999993</v>
      </c>
      <c r="K1409" s="42"/>
    </row>
    <row r="1410" spans="1:22" ht="14.5" x14ac:dyDescent="0.35">
      <c r="A1410" s="51"/>
      <c r="B1410" s="51"/>
      <c r="C1410" s="51" t="s">
        <v>179</v>
      </c>
      <c r="D1410" s="50" t="s">
        <v>176</v>
      </c>
      <c r="E1410" s="48">
        <f>[1]Source!AT1213</f>
        <v>70</v>
      </c>
      <c r="F1410" s="42"/>
      <c r="G1410" s="49"/>
      <c r="H1410" s="48"/>
      <c r="I1410" s="48"/>
      <c r="J1410" s="42">
        <f>SUM(R1406:R1409)</f>
        <v>6385.47</v>
      </c>
      <c r="K1410" s="42"/>
    </row>
    <row r="1411" spans="1:22" ht="14.5" x14ac:dyDescent="0.35">
      <c r="A1411" s="51"/>
      <c r="B1411" s="51"/>
      <c r="C1411" s="51" t="s">
        <v>178</v>
      </c>
      <c r="D1411" s="50" t="s">
        <v>176</v>
      </c>
      <c r="E1411" s="48">
        <f>[1]Source!AU1213</f>
        <v>10</v>
      </c>
      <c r="F1411" s="42"/>
      <c r="G1411" s="49"/>
      <c r="H1411" s="48"/>
      <c r="I1411" s="48"/>
      <c r="J1411" s="42">
        <f>SUM(T1406:T1410)</f>
        <v>912.21</v>
      </c>
      <c r="K1411" s="42"/>
    </row>
    <row r="1412" spans="1:22" ht="14.5" x14ac:dyDescent="0.35">
      <c r="A1412" s="51"/>
      <c r="B1412" s="51"/>
      <c r="C1412" s="51" t="s">
        <v>175</v>
      </c>
      <c r="D1412" s="50" t="s">
        <v>174</v>
      </c>
      <c r="E1412" s="48">
        <f>[1]Source!AQ1213</f>
        <v>0.9</v>
      </c>
      <c r="F1412" s="42"/>
      <c r="G1412" s="49" t="str">
        <f>[1]Source!DI1213</f>
        <v>)*12</v>
      </c>
      <c r="H1412" s="48">
        <f>[1]Source!AV1213</f>
        <v>1</v>
      </c>
      <c r="I1412" s="48"/>
      <c r="J1412" s="42"/>
      <c r="K1412" s="42">
        <f>[1]Source!U1213</f>
        <v>27</v>
      </c>
    </row>
    <row r="1413" spans="1:22" ht="14" x14ac:dyDescent="0.3">
      <c r="A1413" s="47"/>
      <c r="B1413" s="47"/>
      <c r="C1413" s="47"/>
      <c r="D1413" s="47"/>
      <c r="E1413" s="47"/>
      <c r="F1413" s="47"/>
      <c r="G1413" s="47"/>
      <c r="H1413" s="47"/>
      <c r="I1413" s="183">
        <f>J1408+J1409+J1410+J1411</f>
        <v>16428.48</v>
      </c>
      <c r="J1413" s="183"/>
      <c r="K1413" s="46">
        <f>IF([1]Source!I1213&lt;&gt;0, ROUND(I1413/[1]Source!I1213, 2), 0)</f>
        <v>6571.39</v>
      </c>
      <c r="P1413" s="45">
        <f>I1413</f>
        <v>16428.48</v>
      </c>
    </row>
    <row r="1415" spans="1:22" ht="14" x14ac:dyDescent="0.3">
      <c r="A1415" s="189" t="str">
        <f>CONCATENATE("Итого по подразделу: ",IF([1]Source!G1215&lt;&gt;"Новый подраздел", [1]Source!G1215, ""))</f>
        <v>Итого по подразделу: Манометры, термометры</v>
      </c>
      <c r="B1415" s="189"/>
      <c r="C1415" s="189"/>
      <c r="D1415" s="189"/>
      <c r="E1415" s="189"/>
      <c r="F1415" s="189"/>
      <c r="G1415" s="189"/>
      <c r="H1415" s="189"/>
      <c r="I1415" s="184">
        <f>SUM(P1385:P1414)</f>
        <v>20872.830000000002</v>
      </c>
      <c r="J1415" s="185"/>
      <c r="K1415" s="38"/>
    </row>
    <row r="1418" spans="1:22" ht="14" x14ac:dyDescent="0.3">
      <c r="A1418" s="189" t="str">
        <f>CONCATENATE("Итого по разделу: ",IF([1]Source!G1245&lt;&gt;"Новый раздел", [1]Source!G1245, ""))</f>
        <v>Итого по разделу: Теплоснабжение вентустановок</v>
      </c>
      <c r="B1418" s="189"/>
      <c r="C1418" s="189"/>
      <c r="D1418" s="189"/>
      <c r="E1418" s="189"/>
      <c r="F1418" s="189"/>
      <c r="G1418" s="189"/>
      <c r="H1418" s="189"/>
      <c r="I1418" s="184">
        <f>SUM(P1206:P1417)</f>
        <v>51370.36</v>
      </c>
      <c r="J1418" s="185"/>
      <c r="K1418" s="38"/>
    </row>
    <row r="1421" spans="1:22" ht="16.5" x14ac:dyDescent="0.35">
      <c r="A1421" s="190" t="str">
        <f>CONCATENATE("Раздел: ",IF([1]Source!G1275&lt;&gt;"Новый раздел", [1]Source!G1275, ""))</f>
        <v>Раздел: Холодоснабжение VRF оборудование</v>
      </c>
      <c r="B1421" s="190"/>
      <c r="C1421" s="190"/>
      <c r="D1421" s="190"/>
      <c r="E1421" s="190"/>
      <c r="F1421" s="190"/>
      <c r="G1421" s="190"/>
      <c r="H1421" s="190"/>
      <c r="I1421" s="190"/>
      <c r="J1421" s="190"/>
      <c r="K1421" s="190"/>
    </row>
    <row r="1422" spans="1:22" ht="42" x14ac:dyDescent="0.35">
      <c r="A1422" s="51">
        <v>157</v>
      </c>
      <c r="B1422" s="51" t="str">
        <f>[1]Source!F1279</f>
        <v>1.18-2403-18-2/1</v>
      </c>
      <c r="C1422" s="51" t="str">
        <f>[1]Source!G1279</f>
        <v>Техническое обслуживание наружных блоков сплит систем мощностью свыше 10 кВт - ежемесячное</v>
      </c>
      <c r="D1422" s="50" t="str">
        <f>[1]Source!H1279</f>
        <v>1 блок</v>
      </c>
      <c r="E1422" s="48">
        <f>[1]Source!I1279</f>
        <v>15</v>
      </c>
      <c r="F1422" s="42"/>
      <c r="G1422" s="49"/>
      <c r="H1422" s="48"/>
      <c r="I1422" s="48"/>
      <c r="J1422" s="42"/>
      <c r="K1422" s="42"/>
      <c r="Q1422">
        <f>ROUND(([1]Source!BZ1279/100)*ROUND(([1]Source!AF1279*[1]Source!AV1279)*[1]Source!I1279, 2), 2)</f>
        <v>36293.040000000001</v>
      </c>
      <c r="R1422">
        <f>[1]Source!X1279</f>
        <v>36293.040000000001</v>
      </c>
      <c r="S1422">
        <f>ROUND(([1]Source!CA1279/100)*ROUND(([1]Source!AF1279*[1]Source!AV1279)*[1]Source!I1279, 2), 2)</f>
        <v>5184.72</v>
      </c>
      <c r="T1422">
        <f>[1]Source!Y1279</f>
        <v>5184.72</v>
      </c>
      <c r="U1422">
        <f>ROUND((175/100)*ROUND(([1]Source!AE1279*[1]Source!AV1279)*[1]Source!I1279, 2), 2)</f>
        <v>2.1</v>
      </c>
      <c r="V1422">
        <f>ROUND((108/100)*ROUND([1]Source!CS1279*[1]Source!I1279, 2), 2)</f>
        <v>1.3</v>
      </c>
    </row>
    <row r="1423" spans="1:22" ht="14.5" x14ac:dyDescent="0.35">
      <c r="A1423" s="51"/>
      <c r="B1423" s="51"/>
      <c r="C1423" s="51" t="s">
        <v>183</v>
      </c>
      <c r="D1423" s="50"/>
      <c r="E1423" s="48"/>
      <c r="F1423" s="42">
        <f>[1]Source!AO1279</f>
        <v>864.12</v>
      </c>
      <c r="G1423" s="49" t="str">
        <f>[1]Source!DG1279</f>
        <v>)*4</v>
      </c>
      <c r="H1423" s="48">
        <f>[1]Source!AV1279</f>
        <v>1</v>
      </c>
      <c r="I1423" s="48">
        <f>IF([1]Source!BA1279&lt;&gt; 0, [1]Source!BA1279, 1)</f>
        <v>1</v>
      </c>
      <c r="J1423" s="42">
        <f>[1]Source!S1279</f>
        <v>51847.199999999997</v>
      </c>
      <c r="K1423" s="42"/>
    </row>
    <row r="1424" spans="1:22" ht="14.5" x14ac:dyDescent="0.35">
      <c r="A1424" s="51"/>
      <c r="B1424" s="51"/>
      <c r="C1424" s="51" t="s">
        <v>182</v>
      </c>
      <c r="D1424" s="50"/>
      <c r="E1424" s="48"/>
      <c r="F1424" s="42">
        <f>[1]Source!AM1279</f>
        <v>7.67</v>
      </c>
      <c r="G1424" s="49" t="str">
        <f>[1]Source!DE1279</f>
        <v>)*4</v>
      </c>
      <c r="H1424" s="48">
        <f>[1]Source!AV1279</f>
        <v>1</v>
      </c>
      <c r="I1424" s="48">
        <f>IF([1]Source!BB1279&lt;&gt; 0, [1]Source!BB1279, 1)</f>
        <v>1</v>
      </c>
      <c r="J1424" s="42">
        <f>[1]Source!Q1279</f>
        <v>460.2</v>
      </c>
      <c r="K1424" s="42"/>
    </row>
    <row r="1425" spans="1:22" ht="14.5" x14ac:dyDescent="0.35">
      <c r="A1425" s="51"/>
      <c r="B1425" s="51"/>
      <c r="C1425" s="51" t="s">
        <v>181</v>
      </c>
      <c r="D1425" s="50"/>
      <c r="E1425" s="48"/>
      <c r="F1425" s="42">
        <f>[1]Source!AN1279</f>
        <v>0.02</v>
      </c>
      <c r="G1425" s="49" t="str">
        <f>[1]Source!DF1279</f>
        <v>)*4</v>
      </c>
      <c r="H1425" s="48">
        <f>[1]Source!AV1279</f>
        <v>1</v>
      </c>
      <c r="I1425" s="48">
        <f>IF([1]Source!BS1279&lt;&gt; 0, [1]Source!BS1279, 1)</f>
        <v>1</v>
      </c>
      <c r="J1425" s="52">
        <f>[1]Source!R1279</f>
        <v>1.2</v>
      </c>
      <c r="K1425" s="42"/>
    </row>
    <row r="1426" spans="1:22" ht="14.5" x14ac:dyDescent="0.35">
      <c r="A1426" s="51"/>
      <c r="B1426" s="51"/>
      <c r="C1426" s="51" t="s">
        <v>180</v>
      </c>
      <c r="D1426" s="50"/>
      <c r="E1426" s="48"/>
      <c r="F1426" s="42">
        <f>[1]Source!AL1279</f>
        <v>2.0499999999999998</v>
      </c>
      <c r="G1426" s="49" t="str">
        <f>[1]Source!DD1279</f>
        <v>)*4</v>
      </c>
      <c r="H1426" s="48">
        <f>[1]Source!AW1279</f>
        <v>1</v>
      </c>
      <c r="I1426" s="48">
        <f>IF([1]Source!BC1279&lt;&gt; 0, [1]Source!BC1279, 1)</f>
        <v>1</v>
      </c>
      <c r="J1426" s="42">
        <f>[1]Source!P1279</f>
        <v>123</v>
      </c>
      <c r="K1426" s="42"/>
    </row>
    <row r="1427" spans="1:22" ht="14.5" x14ac:dyDescent="0.35">
      <c r="A1427" s="51"/>
      <c r="B1427" s="51"/>
      <c r="C1427" s="51" t="s">
        <v>179</v>
      </c>
      <c r="D1427" s="50" t="s">
        <v>176</v>
      </c>
      <c r="E1427" s="48">
        <f>[1]Source!AT1279</f>
        <v>70</v>
      </c>
      <c r="F1427" s="42"/>
      <c r="G1427" s="49"/>
      <c r="H1427" s="48"/>
      <c r="I1427" s="48"/>
      <c r="J1427" s="42">
        <f>SUM(R1422:R1426)</f>
        <v>36293.040000000001</v>
      </c>
      <c r="K1427" s="42"/>
    </row>
    <row r="1428" spans="1:22" ht="14.5" x14ac:dyDescent="0.35">
      <c r="A1428" s="51"/>
      <c r="B1428" s="51"/>
      <c r="C1428" s="51" t="s">
        <v>178</v>
      </c>
      <c r="D1428" s="50" t="s">
        <v>176</v>
      </c>
      <c r="E1428" s="48">
        <f>[1]Source!AU1279</f>
        <v>10</v>
      </c>
      <c r="F1428" s="42"/>
      <c r="G1428" s="49"/>
      <c r="H1428" s="48"/>
      <c r="I1428" s="48"/>
      <c r="J1428" s="42">
        <f>SUM(T1422:T1427)</f>
        <v>5184.72</v>
      </c>
      <c r="K1428" s="42"/>
    </row>
    <row r="1429" spans="1:22" ht="14.5" x14ac:dyDescent="0.35">
      <c r="A1429" s="51"/>
      <c r="B1429" s="51"/>
      <c r="C1429" s="51" t="s">
        <v>177</v>
      </c>
      <c r="D1429" s="50" t="s">
        <v>176</v>
      </c>
      <c r="E1429" s="48">
        <f>108</f>
        <v>108</v>
      </c>
      <c r="F1429" s="42"/>
      <c r="G1429" s="49"/>
      <c r="H1429" s="48"/>
      <c r="I1429" s="48"/>
      <c r="J1429" s="42">
        <f>SUM(V1422:V1428)</f>
        <v>1.3</v>
      </c>
      <c r="K1429" s="42"/>
    </row>
    <row r="1430" spans="1:22" ht="14.5" x14ac:dyDescent="0.35">
      <c r="A1430" s="51"/>
      <c r="B1430" s="51"/>
      <c r="C1430" s="51" t="s">
        <v>175</v>
      </c>
      <c r="D1430" s="50" t="s">
        <v>174</v>
      </c>
      <c r="E1430" s="48">
        <f>[1]Source!AQ1279</f>
        <v>2.38</v>
      </c>
      <c r="F1430" s="42"/>
      <c r="G1430" s="49" t="str">
        <f>[1]Source!DI1279</f>
        <v>)*4</v>
      </c>
      <c r="H1430" s="48">
        <f>[1]Source!AV1279</f>
        <v>1</v>
      </c>
      <c r="I1430" s="48"/>
      <c r="J1430" s="42"/>
      <c r="K1430" s="42">
        <f>[1]Source!U1279</f>
        <v>142.79999999999998</v>
      </c>
    </row>
    <row r="1431" spans="1:22" ht="14" x14ac:dyDescent="0.3">
      <c r="A1431" s="47"/>
      <c r="B1431" s="47"/>
      <c r="C1431" s="47"/>
      <c r="D1431" s="47"/>
      <c r="E1431" s="47"/>
      <c r="F1431" s="47"/>
      <c r="G1431" s="47"/>
      <c r="H1431" s="47"/>
      <c r="I1431" s="183">
        <f>J1423+J1424+J1426+J1427+J1428+J1429</f>
        <v>93909.46</v>
      </c>
      <c r="J1431" s="183"/>
      <c r="K1431" s="46">
        <f>IF([1]Source!I1279&lt;&gt;0, ROUND(I1431/[1]Source!I1279, 2), 0)</f>
        <v>6260.63</v>
      </c>
      <c r="P1431" s="45">
        <f>I1431</f>
        <v>93909.46</v>
      </c>
    </row>
    <row r="1432" spans="1:22" ht="42" x14ac:dyDescent="0.35">
      <c r="A1432" s="51">
        <v>158</v>
      </c>
      <c r="B1432" s="51" t="str">
        <f>[1]Source!F1280</f>
        <v>1.18-2403-19-3/1</v>
      </c>
      <c r="C1432" s="51" t="str">
        <f>[1]Source!G1280</f>
        <v>Техническое обслуживание внутренних настенных блоков сплит систем мощностью свыше 7 кВт - ежемесячное</v>
      </c>
      <c r="D1432" s="50" t="str">
        <f>[1]Source!H1280</f>
        <v>1 блок</v>
      </c>
      <c r="E1432" s="48">
        <f>[1]Source!I1280</f>
        <v>6</v>
      </c>
      <c r="F1432" s="42"/>
      <c r="G1432" s="49"/>
      <c r="H1432" s="48"/>
      <c r="I1432" s="48"/>
      <c r="J1432" s="42"/>
      <c r="K1432" s="42"/>
      <c r="Q1432">
        <f>ROUND(([1]Source!BZ1280/100)*ROUND(([1]Source!AF1280*[1]Source!AV1280)*[1]Source!I1280, 2), 2)</f>
        <v>5611.7</v>
      </c>
      <c r="R1432">
        <f>[1]Source!X1280</f>
        <v>5611.7</v>
      </c>
      <c r="S1432">
        <f>ROUND(([1]Source!CA1280/100)*ROUND(([1]Source!AF1280*[1]Source!AV1280)*[1]Source!I1280, 2), 2)</f>
        <v>801.67</v>
      </c>
      <c r="T1432">
        <f>[1]Source!Y1280</f>
        <v>801.67</v>
      </c>
      <c r="U1432">
        <f>ROUND((175/100)*ROUND(([1]Source!AE1280*[1]Source!AV1280)*[1]Source!I1280, 2), 2)</f>
        <v>0</v>
      </c>
      <c r="V1432">
        <f>ROUND((108/100)*ROUND([1]Source!CS1280*[1]Source!I1280, 2), 2)</f>
        <v>0</v>
      </c>
    </row>
    <row r="1433" spans="1:22" ht="14.5" x14ac:dyDescent="0.35">
      <c r="A1433" s="51"/>
      <c r="B1433" s="51"/>
      <c r="C1433" s="51" t="s">
        <v>183</v>
      </c>
      <c r="D1433" s="50"/>
      <c r="E1433" s="48"/>
      <c r="F1433" s="42">
        <f>[1]Source!AO1280</f>
        <v>334.03</v>
      </c>
      <c r="G1433" s="49" t="str">
        <f>[1]Source!DG1280</f>
        <v>)*4</v>
      </c>
      <c r="H1433" s="48">
        <f>[1]Source!AV1280</f>
        <v>1</v>
      </c>
      <c r="I1433" s="48">
        <f>IF([1]Source!BA1280&lt;&gt; 0, [1]Source!BA1280, 1)</f>
        <v>1</v>
      </c>
      <c r="J1433" s="42">
        <f>[1]Source!S1280</f>
        <v>8016.72</v>
      </c>
      <c r="K1433" s="42"/>
    </row>
    <row r="1434" spans="1:22" ht="14.5" x14ac:dyDescent="0.35">
      <c r="A1434" s="51"/>
      <c r="B1434" s="51"/>
      <c r="C1434" s="51" t="s">
        <v>180</v>
      </c>
      <c r="D1434" s="50"/>
      <c r="E1434" s="48"/>
      <c r="F1434" s="42">
        <f>[1]Source!AL1280</f>
        <v>0.59</v>
      </c>
      <c r="G1434" s="49" t="str">
        <f>[1]Source!DD1280</f>
        <v>)*4</v>
      </c>
      <c r="H1434" s="48">
        <f>[1]Source!AW1280</f>
        <v>1</v>
      </c>
      <c r="I1434" s="48">
        <f>IF([1]Source!BC1280&lt;&gt; 0, [1]Source!BC1280, 1)</f>
        <v>1</v>
      </c>
      <c r="J1434" s="42">
        <f>[1]Source!P1280</f>
        <v>14.16</v>
      </c>
      <c r="K1434" s="42"/>
    </row>
    <row r="1435" spans="1:22" ht="14.5" x14ac:dyDescent="0.35">
      <c r="A1435" s="51"/>
      <c r="B1435" s="51"/>
      <c r="C1435" s="51" t="s">
        <v>179</v>
      </c>
      <c r="D1435" s="50" t="s">
        <v>176</v>
      </c>
      <c r="E1435" s="48">
        <f>[1]Source!AT1280</f>
        <v>70</v>
      </c>
      <c r="F1435" s="42"/>
      <c r="G1435" s="49"/>
      <c r="H1435" s="48"/>
      <c r="I1435" s="48"/>
      <c r="J1435" s="42">
        <f>SUM(R1432:R1434)</f>
        <v>5611.7</v>
      </c>
      <c r="K1435" s="42"/>
    </row>
    <row r="1436" spans="1:22" ht="14.5" x14ac:dyDescent="0.35">
      <c r="A1436" s="51"/>
      <c r="B1436" s="51"/>
      <c r="C1436" s="51" t="s">
        <v>178</v>
      </c>
      <c r="D1436" s="50" t="s">
        <v>176</v>
      </c>
      <c r="E1436" s="48">
        <f>[1]Source!AU1280</f>
        <v>10</v>
      </c>
      <c r="F1436" s="42"/>
      <c r="G1436" s="49"/>
      <c r="H1436" s="48"/>
      <c r="I1436" s="48"/>
      <c r="J1436" s="42">
        <f>SUM(T1432:T1435)</f>
        <v>801.67</v>
      </c>
      <c r="K1436" s="42"/>
    </row>
    <row r="1437" spans="1:22" ht="14.5" x14ac:dyDescent="0.35">
      <c r="A1437" s="51"/>
      <c r="B1437" s="51"/>
      <c r="C1437" s="51" t="s">
        <v>175</v>
      </c>
      <c r="D1437" s="50" t="s">
        <v>174</v>
      </c>
      <c r="E1437" s="48">
        <f>[1]Source!AQ1280</f>
        <v>0.92</v>
      </c>
      <c r="F1437" s="42"/>
      <c r="G1437" s="49" t="str">
        <f>[1]Source!DI1280</f>
        <v>)*4</v>
      </c>
      <c r="H1437" s="48">
        <f>[1]Source!AV1280</f>
        <v>1</v>
      </c>
      <c r="I1437" s="48"/>
      <c r="J1437" s="42"/>
      <c r="K1437" s="42">
        <f>[1]Source!U1280</f>
        <v>22.080000000000002</v>
      </c>
    </row>
    <row r="1438" spans="1:22" ht="14" x14ac:dyDescent="0.3">
      <c r="A1438" s="47"/>
      <c r="B1438" s="47"/>
      <c r="C1438" s="47"/>
      <c r="D1438" s="47"/>
      <c r="E1438" s="47"/>
      <c r="F1438" s="47"/>
      <c r="G1438" s="47"/>
      <c r="H1438" s="47"/>
      <c r="I1438" s="183">
        <f>J1433+J1434+J1435+J1436</f>
        <v>14444.25</v>
      </c>
      <c r="J1438" s="183"/>
      <c r="K1438" s="46">
        <f>IF([1]Source!I1280&lt;&gt;0, ROUND(I1438/[1]Source!I1280, 2), 0)</f>
        <v>2407.38</v>
      </c>
      <c r="P1438" s="45">
        <f>I1438</f>
        <v>14444.25</v>
      </c>
    </row>
    <row r="1439" spans="1:22" ht="42" x14ac:dyDescent="0.35">
      <c r="A1439" s="51">
        <v>159</v>
      </c>
      <c r="B1439" s="51" t="str">
        <f>[1]Source!F1281</f>
        <v>1.18-2403-17-2/1</v>
      </c>
      <c r="C1439" s="51" t="str">
        <f>[1]Source!G1281</f>
        <v>Техническое обслуживание внутренних кассетных блоков сплит систем мощностью свыше 5 кВт - ежемесячное</v>
      </c>
      <c r="D1439" s="50" t="str">
        <f>[1]Source!H1281</f>
        <v>1 блок</v>
      </c>
      <c r="E1439" s="48">
        <f>[1]Source!I1281</f>
        <v>59</v>
      </c>
      <c r="F1439" s="42"/>
      <c r="G1439" s="49"/>
      <c r="H1439" s="48"/>
      <c r="I1439" s="48"/>
      <c r="J1439" s="42"/>
      <c r="K1439" s="42"/>
      <c r="Q1439">
        <f>ROUND(([1]Source!BZ1281/100)*ROUND(([1]Source!AF1281*[1]Source!AV1281)*[1]Source!I1281, 2), 2)</f>
        <v>61180.17</v>
      </c>
      <c r="R1439">
        <f>[1]Source!X1281</f>
        <v>61180.17</v>
      </c>
      <c r="S1439">
        <f>ROUND(([1]Source!CA1281/100)*ROUND(([1]Source!AF1281*[1]Source!AV1281)*[1]Source!I1281, 2), 2)</f>
        <v>8740.02</v>
      </c>
      <c r="T1439">
        <f>[1]Source!Y1281</f>
        <v>8740.02</v>
      </c>
      <c r="U1439">
        <f>ROUND((175/100)*ROUND(([1]Source!AE1281*[1]Source!AV1281)*[1]Source!I1281, 2), 2)</f>
        <v>0</v>
      </c>
      <c r="V1439">
        <f>ROUND((108/100)*ROUND([1]Source!CS1281*[1]Source!I1281, 2), 2)</f>
        <v>0</v>
      </c>
    </row>
    <row r="1440" spans="1:22" ht="14.5" x14ac:dyDescent="0.35">
      <c r="A1440" s="51"/>
      <c r="B1440" s="51"/>
      <c r="C1440" s="51" t="s">
        <v>183</v>
      </c>
      <c r="D1440" s="50"/>
      <c r="E1440" s="48"/>
      <c r="F1440" s="42">
        <f>[1]Source!AO1281</f>
        <v>370.34</v>
      </c>
      <c r="G1440" s="49" t="str">
        <f>[1]Source!DG1281</f>
        <v>)*4</v>
      </c>
      <c r="H1440" s="48">
        <f>[1]Source!AV1281</f>
        <v>1</v>
      </c>
      <c r="I1440" s="48">
        <f>IF([1]Source!BA1281&lt;&gt; 0, [1]Source!BA1281, 1)</f>
        <v>1</v>
      </c>
      <c r="J1440" s="42">
        <f>[1]Source!S1281</f>
        <v>87400.24</v>
      </c>
      <c r="K1440" s="42"/>
    </row>
    <row r="1441" spans="1:22" ht="14.5" x14ac:dyDescent="0.35">
      <c r="A1441" s="51"/>
      <c r="B1441" s="51"/>
      <c r="C1441" s="51" t="s">
        <v>180</v>
      </c>
      <c r="D1441" s="50"/>
      <c r="E1441" s="48"/>
      <c r="F1441" s="42">
        <f>[1]Source!AL1281</f>
        <v>0.88</v>
      </c>
      <c r="G1441" s="49" t="str">
        <f>[1]Source!DD1281</f>
        <v>)*4</v>
      </c>
      <c r="H1441" s="48">
        <f>[1]Source!AW1281</f>
        <v>1</v>
      </c>
      <c r="I1441" s="48">
        <f>IF([1]Source!BC1281&lt;&gt; 0, [1]Source!BC1281, 1)</f>
        <v>1</v>
      </c>
      <c r="J1441" s="42">
        <f>[1]Source!P1281</f>
        <v>207.68</v>
      </c>
      <c r="K1441" s="42"/>
    </row>
    <row r="1442" spans="1:22" ht="14.5" x14ac:dyDescent="0.35">
      <c r="A1442" s="51"/>
      <c r="B1442" s="51"/>
      <c r="C1442" s="51" t="s">
        <v>179</v>
      </c>
      <c r="D1442" s="50" t="s">
        <v>176</v>
      </c>
      <c r="E1442" s="48">
        <f>[1]Source!AT1281</f>
        <v>70</v>
      </c>
      <c r="F1442" s="42"/>
      <c r="G1442" s="49"/>
      <c r="H1442" s="48"/>
      <c r="I1442" s="48"/>
      <c r="J1442" s="42">
        <f>SUM(R1439:R1441)</f>
        <v>61180.17</v>
      </c>
      <c r="K1442" s="42"/>
    </row>
    <row r="1443" spans="1:22" ht="14.5" x14ac:dyDescent="0.35">
      <c r="A1443" s="51"/>
      <c r="B1443" s="51"/>
      <c r="C1443" s="51" t="s">
        <v>178</v>
      </c>
      <c r="D1443" s="50" t="s">
        <v>176</v>
      </c>
      <c r="E1443" s="48">
        <f>[1]Source!AU1281</f>
        <v>10</v>
      </c>
      <c r="F1443" s="42"/>
      <c r="G1443" s="49"/>
      <c r="H1443" s="48"/>
      <c r="I1443" s="48"/>
      <c r="J1443" s="42">
        <f>SUM(T1439:T1442)</f>
        <v>8740.02</v>
      </c>
      <c r="K1443" s="42"/>
    </row>
    <row r="1444" spans="1:22" ht="14.5" x14ac:dyDescent="0.35">
      <c r="A1444" s="51"/>
      <c r="B1444" s="51"/>
      <c r="C1444" s="51" t="s">
        <v>175</v>
      </c>
      <c r="D1444" s="50" t="s">
        <v>174</v>
      </c>
      <c r="E1444" s="48">
        <f>[1]Source!AQ1281</f>
        <v>1.02</v>
      </c>
      <c r="F1444" s="42"/>
      <c r="G1444" s="49" t="str">
        <f>[1]Source!DI1281</f>
        <v>)*4</v>
      </c>
      <c r="H1444" s="48">
        <f>[1]Source!AV1281</f>
        <v>1</v>
      </c>
      <c r="I1444" s="48"/>
      <c r="J1444" s="42"/>
      <c r="K1444" s="42">
        <f>[1]Source!U1281</f>
        <v>240.72</v>
      </c>
    </row>
    <row r="1445" spans="1:22" ht="14" x14ac:dyDescent="0.3">
      <c r="A1445" s="47"/>
      <c r="B1445" s="47"/>
      <c r="C1445" s="47"/>
      <c r="D1445" s="47"/>
      <c r="E1445" s="47"/>
      <c r="F1445" s="47"/>
      <c r="G1445" s="47"/>
      <c r="H1445" s="47"/>
      <c r="I1445" s="183">
        <f>J1440+J1441+J1442+J1443</f>
        <v>157528.10999999999</v>
      </c>
      <c r="J1445" s="183"/>
      <c r="K1445" s="46">
        <f>IF([1]Source!I1281&lt;&gt;0, ROUND(I1445/[1]Source!I1281, 2), 0)</f>
        <v>2669.97</v>
      </c>
      <c r="P1445" s="45">
        <f>I1445</f>
        <v>157528.10999999999</v>
      </c>
    </row>
    <row r="1446" spans="1:22" ht="72.5" x14ac:dyDescent="0.35">
      <c r="C1446" s="54" t="str">
        <f>[1]Source!G1282</f>
        <v>Сплит -система с низкотемпературным комплектом (наружний и внутренний блоки в комплекте) Qхол-6,4 кВт N-2,17кВт U-220В Мицубиши электрик</v>
      </c>
    </row>
    <row r="1447" spans="1:22" ht="42" x14ac:dyDescent="0.35">
      <c r="A1447" s="51">
        <v>160</v>
      </c>
      <c r="B1447" s="51" t="str">
        <f>[1]Source!F1283</f>
        <v>1.18-2403-18-1/1</v>
      </c>
      <c r="C1447" s="51" t="str">
        <f>[1]Source!G1283</f>
        <v>Техническое обслуживание наружных блоков сплит систем мощностью до 10 кВт - ежемесячное</v>
      </c>
      <c r="D1447" s="50" t="str">
        <f>[1]Source!H1283</f>
        <v>1 блок</v>
      </c>
      <c r="E1447" s="48">
        <f>[1]Source!I1283</f>
        <v>2</v>
      </c>
      <c r="F1447" s="42"/>
      <c r="G1447" s="49"/>
      <c r="H1447" s="48"/>
      <c r="I1447" s="48"/>
      <c r="J1447" s="42"/>
      <c r="K1447" s="42"/>
      <c r="Q1447">
        <f>ROUND(([1]Source!BZ1283/100)*ROUND(([1]Source!AF1283*[1]Source!AV1283)*[1]Source!I1283, 2), 2)</f>
        <v>3781.79</v>
      </c>
      <c r="R1447">
        <f>[1]Source!X1283</f>
        <v>3781.79</v>
      </c>
      <c r="S1447">
        <f>ROUND(([1]Source!CA1283/100)*ROUND(([1]Source!AF1283*[1]Source!AV1283)*[1]Source!I1283, 2), 2)</f>
        <v>540.26</v>
      </c>
      <c r="T1447">
        <f>[1]Source!Y1283</f>
        <v>540.26</v>
      </c>
      <c r="U1447">
        <f>ROUND((175/100)*ROUND(([1]Source!AE1283*[1]Source!AV1283)*[1]Source!I1283, 2), 2)</f>
        <v>0.14000000000000001</v>
      </c>
      <c r="V1447">
        <f>ROUND((108/100)*ROUND([1]Source!CS1283*[1]Source!I1283, 2), 2)</f>
        <v>0.09</v>
      </c>
    </row>
    <row r="1448" spans="1:22" ht="14.5" x14ac:dyDescent="0.35">
      <c r="A1448" s="51"/>
      <c r="B1448" s="51"/>
      <c r="C1448" s="51" t="s">
        <v>183</v>
      </c>
      <c r="D1448" s="50"/>
      <c r="E1448" s="48"/>
      <c r="F1448" s="42">
        <f>[1]Source!AO1283</f>
        <v>675.32</v>
      </c>
      <c r="G1448" s="49" t="str">
        <f>[1]Source!DG1283</f>
        <v>)*4</v>
      </c>
      <c r="H1448" s="48">
        <f>[1]Source!AV1283</f>
        <v>1</v>
      </c>
      <c r="I1448" s="48">
        <f>IF([1]Source!BA1283&lt;&gt; 0, [1]Source!BA1283, 1)</f>
        <v>1</v>
      </c>
      <c r="J1448" s="42">
        <f>[1]Source!S1283</f>
        <v>5402.56</v>
      </c>
      <c r="K1448" s="42"/>
    </row>
    <row r="1449" spans="1:22" ht="14.5" x14ac:dyDescent="0.35">
      <c r="A1449" s="51"/>
      <c r="B1449" s="51"/>
      <c r="C1449" s="51" t="s">
        <v>182</v>
      </c>
      <c r="D1449" s="50"/>
      <c r="E1449" s="48"/>
      <c r="F1449" s="42">
        <f>[1]Source!AM1283</f>
        <v>3.84</v>
      </c>
      <c r="G1449" s="49" t="str">
        <f>[1]Source!DE1283</f>
        <v>)*4</v>
      </c>
      <c r="H1449" s="48">
        <f>[1]Source!AV1283</f>
        <v>1</v>
      </c>
      <c r="I1449" s="48">
        <f>IF([1]Source!BB1283&lt;&gt; 0, [1]Source!BB1283, 1)</f>
        <v>1</v>
      </c>
      <c r="J1449" s="42">
        <f>[1]Source!Q1283</f>
        <v>30.72</v>
      </c>
      <c r="K1449" s="42"/>
    </row>
    <row r="1450" spans="1:22" ht="14.5" x14ac:dyDescent="0.35">
      <c r="A1450" s="51"/>
      <c r="B1450" s="51"/>
      <c r="C1450" s="51" t="s">
        <v>181</v>
      </c>
      <c r="D1450" s="50"/>
      <c r="E1450" s="48"/>
      <c r="F1450" s="42">
        <f>[1]Source!AN1283</f>
        <v>0.01</v>
      </c>
      <c r="G1450" s="49" t="str">
        <f>[1]Source!DF1283</f>
        <v>)*4</v>
      </c>
      <c r="H1450" s="48">
        <f>[1]Source!AV1283</f>
        <v>1</v>
      </c>
      <c r="I1450" s="48">
        <f>IF([1]Source!BS1283&lt;&gt; 0, [1]Source!BS1283, 1)</f>
        <v>1</v>
      </c>
      <c r="J1450" s="52">
        <f>[1]Source!R1283</f>
        <v>0.08</v>
      </c>
      <c r="K1450" s="42"/>
    </row>
    <row r="1451" spans="1:22" ht="14.5" x14ac:dyDescent="0.35">
      <c r="A1451" s="51"/>
      <c r="B1451" s="51"/>
      <c r="C1451" s="51" t="s">
        <v>180</v>
      </c>
      <c r="D1451" s="50"/>
      <c r="E1451" s="48"/>
      <c r="F1451" s="42">
        <f>[1]Source!AL1283</f>
        <v>0.88</v>
      </c>
      <c r="G1451" s="49" t="str">
        <f>[1]Source!DD1283</f>
        <v>)*4</v>
      </c>
      <c r="H1451" s="48">
        <f>[1]Source!AW1283</f>
        <v>1</v>
      </c>
      <c r="I1451" s="48">
        <f>IF([1]Source!BC1283&lt;&gt; 0, [1]Source!BC1283, 1)</f>
        <v>1</v>
      </c>
      <c r="J1451" s="42">
        <f>[1]Source!P1283</f>
        <v>7.04</v>
      </c>
      <c r="K1451" s="42"/>
    </row>
    <row r="1452" spans="1:22" ht="14.5" x14ac:dyDescent="0.35">
      <c r="A1452" s="51"/>
      <c r="B1452" s="51"/>
      <c r="C1452" s="51" t="s">
        <v>179</v>
      </c>
      <c r="D1452" s="50" t="s">
        <v>176</v>
      </c>
      <c r="E1452" s="48">
        <f>[1]Source!AT1283</f>
        <v>70</v>
      </c>
      <c r="F1452" s="42"/>
      <c r="G1452" s="49"/>
      <c r="H1452" s="48"/>
      <c r="I1452" s="48"/>
      <c r="J1452" s="42">
        <f>SUM(R1447:R1451)</f>
        <v>3781.79</v>
      </c>
      <c r="K1452" s="42"/>
    </row>
    <row r="1453" spans="1:22" ht="14.5" x14ac:dyDescent="0.35">
      <c r="A1453" s="51"/>
      <c r="B1453" s="51"/>
      <c r="C1453" s="51" t="s">
        <v>178</v>
      </c>
      <c r="D1453" s="50" t="s">
        <v>176</v>
      </c>
      <c r="E1453" s="48">
        <f>[1]Source!AU1283</f>
        <v>10</v>
      </c>
      <c r="F1453" s="42"/>
      <c r="G1453" s="49"/>
      <c r="H1453" s="48"/>
      <c r="I1453" s="48"/>
      <c r="J1453" s="42">
        <f>SUM(T1447:T1452)</f>
        <v>540.26</v>
      </c>
      <c r="K1453" s="42"/>
    </row>
    <row r="1454" spans="1:22" ht="14.5" x14ac:dyDescent="0.35">
      <c r="A1454" s="51"/>
      <c r="B1454" s="51"/>
      <c r="C1454" s="51" t="s">
        <v>177</v>
      </c>
      <c r="D1454" s="50" t="s">
        <v>176</v>
      </c>
      <c r="E1454" s="48">
        <f>108</f>
        <v>108</v>
      </c>
      <c r="F1454" s="42"/>
      <c r="G1454" s="49"/>
      <c r="H1454" s="48"/>
      <c r="I1454" s="48"/>
      <c r="J1454" s="42">
        <f>SUM(V1447:V1453)</f>
        <v>0.09</v>
      </c>
      <c r="K1454" s="42"/>
    </row>
    <row r="1455" spans="1:22" ht="14.5" x14ac:dyDescent="0.35">
      <c r="A1455" s="51"/>
      <c r="B1455" s="51"/>
      <c r="C1455" s="51" t="s">
        <v>175</v>
      </c>
      <c r="D1455" s="50" t="s">
        <v>174</v>
      </c>
      <c r="E1455" s="48">
        <f>[1]Source!AQ1283</f>
        <v>1.86</v>
      </c>
      <c r="F1455" s="42"/>
      <c r="G1455" s="49" t="str">
        <f>[1]Source!DI1283</f>
        <v>)*4</v>
      </c>
      <c r="H1455" s="48">
        <f>[1]Source!AV1283</f>
        <v>1</v>
      </c>
      <c r="I1455" s="48"/>
      <c r="J1455" s="42"/>
      <c r="K1455" s="42">
        <f>[1]Source!U1283</f>
        <v>14.88</v>
      </c>
    </row>
    <row r="1456" spans="1:22" ht="14" x14ac:dyDescent="0.3">
      <c r="A1456" s="47"/>
      <c r="B1456" s="47"/>
      <c r="C1456" s="47"/>
      <c r="D1456" s="47"/>
      <c r="E1456" s="47"/>
      <c r="F1456" s="47"/>
      <c r="G1456" s="47"/>
      <c r="H1456" s="47"/>
      <c r="I1456" s="183">
        <f>J1448+J1449+J1451+J1452+J1453+J1454</f>
        <v>9762.4600000000009</v>
      </c>
      <c r="J1456" s="183"/>
      <c r="K1456" s="46">
        <f>IF([1]Source!I1283&lt;&gt;0, ROUND(I1456/[1]Source!I1283, 2), 0)</f>
        <v>4881.2299999999996</v>
      </c>
      <c r="P1456" s="45">
        <f>I1456</f>
        <v>9762.4600000000009</v>
      </c>
    </row>
    <row r="1457" spans="1:22" ht="42" x14ac:dyDescent="0.35">
      <c r="A1457" s="51">
        <v>161</v>
      </c>
      <c r="B1457" s="51" t="str">
        <f>[1]Source!F1284</f>
        <v>1.18-2403-19-2/1</v>
      </c>
      <c r="C1457" s="51" t="str">
        <f>[1]Source!G1284</f>
        <v>Техническое обслуживание внутренних настенных блоков сплит систем мощностью до 7 кВт - ежемесячное</v>
      </c>
      <c r="D1457" s="50" t="str">
        <f>[1]Source!H1284</f>
        <v>1 блок</v>
      </c>
      <c r="E1457" s="48">
        <f>[1]Source!I1284</f>
        <v>2</v>
      </c>
      <c r="F1457" s="42"/>
      <c r="G1457" s="49"/>
      <c r="H1457" s="48"/>
      <c r="I1457" s="48"/>
      <c r="J1457" s="42"/>
      <c r="K1457" s="42"/>
      <c r="Q1457">
        <f>ROUND(([1]Source!BZ1284/100)*ROUND(([1]Source!AF1284*[1]Source!AV1284)*[1]Source!I1284, 2), 2)</f>
        <v>1585.92</v>
      </c>
      <c r="R1457">
        <f>[1]Source!X1284</f>
        <v>1585.92</v>
      </c>
      <c r="S1457">
        <f>ROUND(([1]Source!CA1284/100)*ROUND(([1]Source!AF1284*[1]Source!AV1284)*[1]Source!I1284, 2), 2)</f>
        <v>226.56</v>
      </c>
      <c r="T1457">
        <f>[1]Source!Y1284</f>
        <v>226.56</v>
      </c>
      <c r="U1457">
        <f>ROUND((175/100)*ROUND(([1]Source!AE1284*[1]Source!AV1284)*[1]Source!I1284, 2), 2)</f>
        <v>0</v>
      </c>
      <c r="V1457">
        <f>ROUND((108/100)*ROUND([1]Source!CS1284*[1]Source!I1284, 2), 2)</f>
        <v>0</v>
      </c>
    </row>
    <row r="1458" spans="1:22" ht="14.5" x14ac:dyDescent="0.35">
      <c r="A1458" s="51"/>
      <c r="B1458" s="51"/>
      <c r="C1458" s="51" t="s">
        <v>183</v>
      </c>
      <c r="D1458" s="50"/>
      <c r="E1458" s="48"/>
      <c r="F1458" s="42">
        <f>[1]Source!AO1284</f>
        <v>283.2</v>
      </c>
      <c r="G1458" s="49" t="str">
        <f>[1]Source!DG1284</f>
        <v>)*4</v>
      </c>
      <c r="H1458" s="48">
        <f>[1]Source!AV1284</f>
        <v>1</v>
      </c>
      <c r="I1458" s="48">
        <f>IF([1]Source!BA1284&lt;&gt; 0, [1]Source!BA1284, 1)</f>
        <v>1</v>
      </c>
      <c r="J1458" s="42">
        <f>[1]Source!S1284</f>
        <v>2265.6</v>
      </c>
      <c r="K1458" s="42"/>
    </row>
    <row r="1459" spans="1:22" ht="14.5" x14ac:dyDescent="0.35">
      <c r="A1459" s="51"/>
      <c r="B1459" s="51"/>
      <c r="C1459" s="51" t="s">
        <v>180</v>
      </c>
      <c r="D1459" s="50"/>
      <c r="E1459" s="48"/>
      <c r="F1459" s="42">
        <f>[1]Source!AL1284</f>
        <v>0.28999999999999998</v>
      </c>
      <c r="G1459" s="49" t="str">
        <f>[1]Source!DD1284</f>
        <v>)*4</v>
      </c>
      <c r="H1459" s="48">
        <f>[1]Source!AW1284</f>
        <v>1</v>
      </c>
      <c r="I1459" s="48">
        <f>IF([1]Source!BC1284&lt;&gt; 0, [1]Source!BC1284, 1)</f>
        <v>1</v>
      </c>
      <c r="J1459" s="42">
        <f>[1]Source!P1284</f>
        <v>2.3199999999999998</v>
      </c>
      <c r="K1459" s="42"/>
    </row>
    <row r="1460" spans="1:22" ht="14.5" x14ac:dyDescent="0.35">
      <c r="A1460" s="51"/>
      <c r="B1460" s="51"/>
      <c r="C1460" s="51" t="s">
        <v>179</v>
      </c>
      <c r="D1460" s="50" t="s">
        <v>176</v>
      </c>
      <c r="E1460" s="48">
        <f>[1]Source!AT1284</f>
        <v>70</v>
      </c>
      <c r="F1460" s="42"/>
      <c r="G1460" s="49"/>
      <c r="H1460" s="48"/>
      <c r="I1460" s="48"/>
      <c r="J1460" s="42">
        <f>SUM(R1457:R1459)</f>
        <v>1585.92</v>
      </c>
      <c r="K1460" s="42"/>
    </row>
    <row r="1461" spans="1:22" ht="14.5" x14ac:dyDescent="0.35">
      <c r="A1461" s="51"/>
      <c r="B1461" s="51"/>
      <c r="C1461" s="51" t="s">
        <v>178</v>
      </c>
      <c r="D1461" s="50" t="s">
        <v>176</v>
      </c>
      <c r="E1461" s="48">
        <f>[1]Source!AU1284</f>
        <v>10</v>
      </c>
      <c r="F1461" s="42"/>
      <c r="G1461" s="49"/>
      <c r="H1461" s="48"/>
      <c r="I1461" s="48"/>
      <c r="J1461" s="42">
        <f>SUM(T1457:T1460)</f>
        <v>226.56</v>
      </c>
      <c r="K1461" s="42"/>
    </row>
    <row r="1462" spans="1:22" ht="14.5" x14ac:dyDescent="0.35">
      <c r="A1462" s="51"/>
      <c r="B1462" s="51"/>
      <c r="C1462" s="51" t="s">
        <v>175</v>
      </c>
      <c r="D1462" s="50" t="s">
        <v>174</v>
      </c>
      <c r="E1462" s="48">
        <f>[1]Source!AQ1284</f>
        <v>0.78</v>
      </c>
      <c r="F1462" s="42"/>
      <c r="G1462" s="49" t="str">
        <f>[1]Source!DI1284</f>
        <v>)*4</v>
      </c>
      <c r="H1462" s="48">
        <f>[1]Source!AV1284</f>
        <v>1</v>
      </c>
      <c r="I1462" s="48"/>
      <c r="J1462" s="42"/>
      <c r="K1462" s="42">
        <f>[1]Source!U1284</f>
        <v>6.24</v>
      </c>
    </row>
    <row r="1463" spans="1:22" ht="14" x14ac:dyDescent="0.3">
      <c r="A1463" s="47"/>
      <c r="B1463" s="47"/>
      <c r="C1463" s="47"/>
      <c r="D1463" s="47"/>
      <c r="E1463" s="47"/>
      <c r="F1463" s="47"/>
      <c r="G1463" s="47"/>
      <c r="H1463" s="47"/>
      <c r="I1463" s="183">
        <f>J1458+J1459+J1460+J1461</f>
        <v>4080.4</v>
      </c>
      <c r="J1463" s="183"/>
      <c r="K1463" s="46">
        <f>IF([1]Source!I1284&lt;&gt;0, ROUND(I1463/[1]Source!I1284, 2), 0)</f>
        <v>2040.2</v>
      </c>
      <c r="P1463" s="45">
        <f>I1463</f>
        <v>4080.4</v>
      </c>
    </row>
    <row r="1465" spans="1:22" ht="14" x14ac:dyDescent="0.3">
      <c r="A1465" s="189" t="str">
        <f>CONCATENATE("Итого по разделу: ",IF([1]Source!G1286&lt;&gt;"Новый раздел", [1]Source!G1286, ""))</f>
        <v>Итого по разделу: Холодоснабжение VRF оборудование</v>
      </c>
      <c r="B1465" s="189"/>
      <c r="C1465" s="189"/>
      <c r="D1465" s="189"/>
      <c r="E1465" s="189"/>
      <c r="F1465" s="189"/>
      <c r="G1465" s="189"/>
      <c r="H1465" s="189"/>
      <c r="I1465" s="184">
        <f>SUM(P1421:P1464)</f>
        <v>279724.68000000005</v>
      </c>
      <c r="J1465" s="185"/>
      <c r="K1465" s="38"/>
    </row>
    <row r="1468" spans="1:22" ht="16.5" x14ac:dyDescent="0.35">
      <c r="A1468" s="190" t="str">
        <f>CONCATENATE("Раздел: ",IF([1]Source!G1316&lt;&gt;"Новый раздел", [1]Source!G1316, ""))</f>
        <v>Раздел: Вентиляция</v>
      </c>
      <c r="B1468" s="190"/>
      <c r="C1468" s="190"/>
      <c r="D1468" s="190"/>
      <c r="E1468" s="190"/>
      <c r="F1468" s="190"/>
      <c r="G1468" s="190"/>
      <c r="H1468" s="190"/>
      <c r="I1468" s="190"/>
      <c r="J1468" s="190"/>
      <c r="K1468" s="190"/>
    </row>
    <row r="1470" spans="1:22" ht="16.5" x14ac:dyDescent="0.35">
      <c r="A1470" s="190" t="str">
        <f>CONCATENATE("Подраздел: ",IF([1]Source!G1320&lt;&gt;"Новый подраздел", [1]Source!G1320, ""))</f>
        <v>Подраздел: Приточно-вытяжная установка П1 В1</v>
      </c>
      <c r="B1470" s="190"/>
      <c r="C1470" s="190"/>
      <c r="D1470" s="190"/>
      <c r="E1470" s="190"/>
      <c r="F1470" s="190"/>
      <c r="G1470" s="190"/>
      <c r="H1470" s="190"/>
      <c r="I1470" s="190"/>
      <c r="J1470" s="190"/>
      <c r="K1470" s="190"/>
    </row>
    <row r="1471" spans="1:22" ht="42" x14ac:dyDescent="0.35">
      <c r="A1471" s="51">
        <v>162</v>
      </c>
      <c r="B1471" s="51" t="str">
        <f>[1]Source!F1324</f>
        <v>1.18-2403-20-3/1</v>
      </c>
      <c r="C1471" s="51" t="str">
        <f>[1]Source!G1324</f>
        <v>Техническое обслуживание вытяжных установок производительностью до 5000 м3/ч - ежеквартальное</v>
      </c>
      <c r="D1471" s="50" t="str">
        <f>[1]Source!H1324</f>
        <v>установка</v>
      </c>
      <c r="E1471" s="48">
        <f>[1]Source!I1324</f>
        <v>1</v>
      </c>
      <c r="F1471" s="42"/>
      <c r="G1471" s="49"/>
      <c r="H1471" s="48"/>
      <c r="I1471" s="48"/>
      <c r="J1471" s="42"/>
      <c r="K1471" s="42"/>
      <c r="Q1471">
        <f>ROUND(([1]Source!BZ1324/100)*ROUND(([1]Source!AF1324*[1]Source!AV1324)*[1]Source!I1324, 2), 2)</f>
        <v>2419.54</v>
      </c>
      <c r="R1471">
        <f>[1]Source!X1324</f>
        <v>2419.54</v>
      </c>
      <c r="S1471">
        <f>ROUND(([1]Source!CA1324/100)*ROUND(([1]Source!AF1324*[1]Source!AV1324)*[1]Source!I1324, 2), 2)</f>
        <v>345.65</v>
      </c>
      <c r="T1471">
        <f>[1]Source!Y1324</f>
        <v>345.65</v>
      </c>
      <c r="U1471">
        <f>ROUND((175/100)*ROUND(([1]Source!AE1324*[1]Source!AV1324)*[1]Source!I1324, 2), 2)</f>
        <v>0</v>
      </c>
      <c r="V1471">
        <f>ROUND((108/100)*ROUND([1]Source!CS1324*[1]Source!I1324, 2), 2)</f>
        <v>0</v>
      </c>
    </row>
    <row r="1472" spans="1:22" ht="14.5" x14ac:dyDescent="0.35">
      <c r="A1472" s="51"/>
      <c r="B1472" s="51"/>
      <c r="C1472" s="51" t="s">
        <v>183</v>
      </c>
      <c r="D1472" s="50"/>
      <c r="E1472" s="48"/>
      <c r="F1472" s="42">
        <f>[1]Source!AO1324</f>
        <v>864.12</v>
      </c>
      <c r="G1472" s="49" t="str">
        <f>[1]Source!DG1324</f>
        <v>)*4</v>
      </c>
      <c r="H1472" s="48">
        <f>[1]Source!AV1324</f>
        <v>1</v>
      </c>
      <c r="I1472" s="48">
        <f>IF([1]Source!BA1324&lt;&gt; 0, [1]Source!BA1324, 1)</f>
        <v>1</v>
      </c>
      <c r="J1472" s="42">
        <f>[1]Source!S1324</f>
        <v>3456.48</v>
      </c>
      <c r="K1472" s="42"/>
    </row>
    <row r="1473" spans="1:22" ht="14.5" x14ac:dyDescent="0.35">
      <c r="A1473" s="51"/>
      <c r="B1473" s="51"/>
      <c r="C1473" s="51" t="s">
        <v>180</v>
      </c>
      <c r="D1473" s="50"/>
      <c r="E1473" s="48"/>
      <c r="F1473" s="42">
        <f>[1]Source!AL1324</f>
        <v>0.03</v>
      </c>
      <c r="G1473" s="49" t="str">
        <f>[1]Source!DD1324</f>
        <v>)*4</v>
      </c>
      <c r="H1473" s="48">
        <f>[1]Source!AW1324</f>
        <v>1</v>
      </c>
      <c r="I1473" s="48">
        <f>IF([1]Source!BC1324&lt;&gt; 0, [1]Source!BC1324, 1)</f>
        <v>1</v>
      </c>
      <c r="J1473" s="42">
        <f>[1]Source!P1324</f>
        <v>0.12</v>
      </c>
      <c r="K1473" s="42"/>
    </row>
    <row r="1474" spans="1:22" ht="14.5" x14ac:dyDescent="0.35">
      <c r="A1474" s="51"/>
      <c r="B1474" s="51"/>
      <c r="C1474" s="51" t="s">
        <v>179</v>
      </c>
      <c r="D1474" s="50" t="s">
        <v>176</v>
      </c>
      <c r="E1474" s="48">
        <f>[1]Source!AT1324</f>
        <v>70</v>
      </c>
      <c r="F1474" s="42"/>
      <c r="G1474" s="49"/>
      <c r="H1474" s="48"/>
      <c r="I1474" s="48"/>
      <c r="J1474" s="42">
        <f>SUM(R1471:R1473)</f>
        <v>2419.54</v>
      </c>
      <c r="K1474" s="42"/>
    </row>
    <row r="1475" spans="1:22" ht="14.5" x14ac:dyDescent="0.35">
      <c r="A1475" s="51"/>
      <c r="B1475" s="51"/>
      <c r="C1475" s="51" t="s">
        <v>178</v>
      </c>
      <c r="D1475" s="50" t="s">
        <v>176</v>
      </c>
      <c r="E1475" s="48">
        <f>[1]Source!AU1324</f>
        <v>10</v>
      </c>
      <c r="F1475" s="42"/>
      <c r="G1475" s="49"/>
      <c r="H1475" s="48"/>
      <c r="I1475" s="48"/>
      <c r="J1475" s="42">
        <f>SUM(T1471:T1474)</f>
        <v>345.65</v>
      </c>
      <c r="K1475" s="42"/>
    </row>
    <row r="1476" spans="1:22" ht="14.5" x14ac:dyDescent="0.35">
      <c r="A1476" s="51"/>
      <c r="B1476" s="51"/>
      <c r="C1476" s="51" t="s">
        <v>175</v>
      </c>
      <c r="D1476" s="50" t="s">
        <v>174</v>
      </c>
      <c r="E1476" s="48">
        <f>[1]Source!AQ1324</f>
        <v>2.38</v>
      </c>
      <c r="F1476" s="42"/>
      <c r="G1476" s="49" t="str">
        <f>[1]Source!DI1324</f>
        <v>)*4</v>
      </c>
      <c r="H1476" s="48">
        <f>[1]Source!AV1324</f>
        <v>1</v>
      </c>
      <c r="I1476" s="48"/>
      <c r="J1476" s="42"/>
      <c r="K1476" s="42">
        <f>[1]Source!U1324</f>
        <v>9.52</v>
      </c>
    </row>
    <row r="1477" spans="1:22" ht="14" x14ac:dyDescent="0.3">
      <c r="A1477" s="47"/>
      <c r="B1477" s="47"/>
      <c r="C1477" s="47"/>
      <c r="D1477" s="47"/>
      <c r="E1477" s="47"/>
      <c r="F1477" s="47"/>
      <c r="G1477" s="47"/>
      <c r="H1477" s="47"/>
      <c r="I1477" s="183">
        <f>J1472+J1473+J1474+J1475</f>
        <v>6221.7899999999991</v>
      </c>
      <c r="J1477" s="183"/>
      <c r="K1477" s="46">
        <f>IF([1]Source!I1324&lt;&gt;0, ROUND(I1477/[1]Source!I1324, 2), 0)</f>
        <v>6221.79</v>
      </c>
      <c r="P1477" s="45">
        <f>I1477</f>
        <v>6221.7899999999991</v>
      </c>
    </row>
    <row r="1478" spans="1:22" ht="42" x14ac:dyDescent="0.35">
      <c r="A1478" s="51">
        <v>163</v>
      </c>
      <c r="B1478" s="51" t="str">
        <f>[1]Source!F1325</f>
        <v>1.18-2403-21-4/1</v>
      </c>
      <c r="C1478" s="51" t="str">
        <f>[1]Source!G1325</f>
        <v>Техническое обслуживание приточных установок производительностью до 5000 м3/ч - ежеквартальное</v>
      </c>
      <c r="D1478" s="50" t="str">
        <f>[1]Source!H1325</f>
        <v>установка</v>
      </c>
      <c r="E1478" s="48">
        <f>[1]Source!I1325</f>
        <v>1</v>
      </c>
      <c r="F1478" s="42"/>
      <c r="G1478" s="49"/>
      <c r="H1478" s="48"/>
      <c r="I1478" s="48"/>
      <c r="J1478" s="42"/>
      <c r="K1478" s="42"/>
      <c r="Q1478">
        <f>ROUND(([1]Source!BZ1325/100)*ROUND(([1]Source!AF1325*[1]Source!AV1325)*[1]Source!I1325, 2), 2)</f>
        <v>3192.17</v>
      </c>
      <c r="R1478">
        <f>[1]Source!X1325</f>
        <v>3192.17</v>
      </c>
      <c r="S1478">
        <f>ROUND(([1]Source!CA1325/100)*ROUND(([1]Source!AF1325*[1]Source!AV1325)*[1]Source!I1325, 2), 2)</f>
        <v>456.02</v>
      </c>
      <c r="T1478">
        <f>[1]Source!Y1325</f>
        <v>456.02</v>
      </c>
      <c r="U1478">
        <f>ROUND((175/100)*ROUND(([1]Source!AE1325*[1]Source!AV1325)*[1]Source!I1325, 2), 2)</f>
        <v>7.0000000000000007E-2</v>
      </c>
      <c r="V1478">
        <f>ROUND((108/100)*ROUND([1]Source!CS1325*[1]Source!I1325, 2), 2)</f>
        <v>0.04</v>
      </c>
    </row>
    <row r="1479" spans="1:22" ht="14.5" x14ac:dyDescent="0.35">
      <c r="A1479" s="51"/>
      <c r="B1479" s="51"/>
      <c r="C1479" s="51" t="s">
        <v>183</v>
      </c>
      <c r="D1479" s="50"/>
      <c r="E1479" s="48"/>
      <c r="F1479" s="42">
        <f>[1]Source!AO1325</f>
        <v>1140.06</v>
      </c>
      <c r="G1479" s="49" t="str">
        <f>[1]Source!DG1325</f>
        <v>)*4</v>
      </c>
      <c r="H1479" s="48">
        <f>[1]Source!AV1325</f>
        <v>1</v>
      </c>
      <c r="I1479" s="48">
        <f>IF([1]Source!BA1325&lt;&gt; 0, [1]Source!BA1325, 1)</f>
        <v>1</v>
      </c>
      <c r="J1479" s="42">
        <f>[1]Source!S1325</f>
        <v>4560.24</v>
      </c>
      <c r="K1479" s="42"/>
    </row>
    <row r="1480" spans="1:22" ht="14.5" x14ac:dyDescent="0.35">
      <c r="A1480" s="51"/>
      <c r="B1480" s="51"/>
      <c r="C1480" s="51" t="s">
        <v>182</v>
      </c>
      <c r="D1480" s="50"/>
      <c r="E1480" s="48"/>
      <c r="F1480" s="42">
        <f>[1]Source!AM1325</f>
        <v>1.52</v>
      </c>
      <c r="G1480" s="49" t="str">
        <f>[1]Source!DE1325</f>
        <v>)*4</v>
      </c>
      <c r="H1480" s="48">
        <f>[1]Source!AV1325</f>
        <v>1</v>
      </c>
      <c r="I1480" s="48">
        <f>IF([1]Source!BB1325&lt;&gt; 0, [1]Source!BB1325, 1)</f>
        <v>1</v>
      </c>
      <c r="J1480" s="42">
        <f>[1]Source!Q1325</f>
        <v>6.08</v>
      </c>
      <c r="K1480" s="42"/>
    </row>
    <row r="1481" spans="1:22" ht="14.5" x14ac:dyDescent="0.35">
      <c r="A1481" s="51"/>
      <c r="B1481" s="51"/>
      <c r="C1481" s="51" t="s">
        <v>181</v>
      </c>
      <c r="D1481" s="50"/>
      <c r="E1481" s="48"/>
      <c r="F1481" s="42">
        <f>[1]Source!AN1325</f>
        <v>0.01</v>
      </c>
      <c r="G1481" s="49" t="str">
        <f>[1]Source!DF1325</f>
        <v>)*4</v>
      </c>
      <c r="H1481" s="48">
        <f>[1]Source!AV1325</f>
        <v>1</v>
      </c>
      <c r="I1481" s="48">
        <f>IF([1]Source!BS1325&lt;&gt; 0, [1]Source!BS1325, 1)</f>
        <v>1</v>
      </c>
      <c r="J1481" s="52">
        <f>[1]Source!R1325</f>
        <v>0.04</v>
      </c>
      <c r="K1481" s="42"/>
    </row>
    <row r="1482" spans="1:22" ht="14.5" x14ac:dyDescent="0.35">
      <c r="A1482" s="51"/>
      <c r="B1482" s="51"/>
      <c r="C1482" s="51" t="s">
        <v>180</v>
      </c>
      <c r="D1482" s="50"/>
      <c r="E1482" s="48"/>
      <c r="F1482" s="42">
        <f>[1]Source!AL1325</f>
        <v>9.3699999999999992</v>
      </c>
      <c r="G1482" s="49" t="str">
        <f>[1]Source!DD1325</f>
        <v>)*4</v>
      </c>
      <c r="H1482" s="48">
        <f>[1]Source!AW1325</f>
        <v>1</v>
      </c>
      <c r="I1482" s="48">
        <f>IF([1]Source!BC1325&lt;&gt; 0, [1]Source!BC1325, 1)</f>
        <v>1</v>
      </c>
      <c r="J1482" s="42">
        <f>[1]Source!P1325</f>
        <v>37.479999999999997</v>
      </c>
      <c r="K1482" s="42"/>
    </row>
    <row r="1483" spans="1:22" ht="14.5" x14ac:dyDescent="0.35">
      <c r="A1483" s="51"/>
      <c r="B1483" s="51"/>
      <c r="C1483" s="51" t="s">
        <v>179</v>
      </c>
      <c r="D1483" s="50" t="s">
        <v>176</v>
      </c>
      <c r="E1483" s="48">
        <f>[1]Source!AT1325</f>
        <v>70</v>
      </c>
      <c r="F1483" s="42"/>
      <c r="G1483" s="49"/>
      <c r="H1483" s="48"/>
      <c r="I1483" s="48"/>
      <c r="J1483" s="42">
        <f>SUM(R1478:R1482)</f>
        <v>3192.17</v>
      </c>
      <c r="K1483" s="42"/>
    </row>
    <row r="1484" spans="1:22" ht="14.5" x14ac:dyDescent="0.35">
      <c r="A1484" s="51"/>
      <c r="B1484" s="51"/>
      <c r="C1484" s="51" t="s">
        <v>178</v>
      </c>
      <c r="D1484" s="50" t="s">
        <v>176</v>
      </c>
      <c r="E1484" s="48">
        <f>[1]Source!AU1325</f>
        <v>10</v>
      </c>
      <c r="F1484" s="42"/>
      <c r="G1484" s="49"/>
      <c r="H1484" s="48"/>
      <c r="I1484" s="48"/>
      <c r="J1484" s="42">
        <f>SUM(T1478:T1483)</f>
        <v>456.02</v>
      </c>
      <c r="K1484" s="42"/>
    </row>
    <row r="1485" spans="1:22" ht="14.5" x14ac:dyDescent="0.35">
      <c r="A1485" s="51"/>
      <c r="B1485" s="51"/>
      <c r="C1485" s="51" t="s">
        <v>177</v>
      </c>
      <c r="D1485" s="50" t="s">
        <v>176</v>
      </c>
      <c r="E1485" s="48">
        <f>108</f>
        <v>108</v>
      </c>
      <c r="F1485" s="42"/>
      <c r="G1485" s="49"/>
      <c r="H1485" s="48"/>
      <c r="I1485" s="48"/>
      <c r="J1485" s="42">
        <f>SUM(V1478:V1484)</f>
        <v>0.04</v>
      </c>
      <c r="K1485" s="42"/>
    </row>
    <row r="1486" spans="1:22" ht="14.5" x14ac:dyDescent="0.35">
      <c r="A1486" s="51"/>
      <c r="B1486" s="51"/>
      <c r="C1486" s="51" t="s">
        <v>175</v>
      </c>
      <c r="D1486" s="50" t="s">
        <v>174</v>
      </c>
      <c r="E1486" s="48">
        <f>[1]Source!AQ1325</f>
        <v>3.14</v>
      </c>
      <c r="F1486" s="42"/>
      <c r="G1486" s="49" t="str">
        <f>[1]Source!DI1325</f>
        <v>)*4</v>
      </c>
      <c r="H1486" s="48">
        <f>[1]Source!AV1325</f>
        <v>1</v>
      </c>
      <c r="I1486" s="48"/>
      <c r="J1486" s="42"/>
      <c r="K1486" s="42">
        <f>[1]Source!U1325</f>
        <v>12.56</v>
      </c>
    </row>
    <row r="1487" spans="1:22" ht="14" x14ac:dyDescent="0.3">
      <c r="A1487" s="47"/>
      <c r="B1487" s="47"/>
      <c r="C1487" s="47"/>
      <c r="D1487" s="47"/>
      <c r="E1487" s="47"/>
      <c r="F1487" s="47"/>
      <c r="G1487" s="47"/>
      <c r="H1487" s="47"/>
      <c r="I1487" s="183">
        <f>J1479+J1480+J1482+J1483+J1484+J1485</f>
        <v>8252.0300000000007</v>
      </c>
      <c r="J1487" s="183"/>
      <c r="K1487" s="46">
        <f>IF([1]Source!I1325&lt;&gt;0, ROUND(I1487/[1]Source!I1325, 2), 0)</f>
        <v>8252.0300000000007</v>
      </c>
      <c r="P1487" s="45">
        <f>I1487</f>
        <v>8252.0300000000007</v>
      </c>
    </row>
    <row r="1488" spans="1:22" ht="42" x14ac:dyDescent="0.35">
      <c r="A1488" s="51">
        <v>164</v>
      </c>
      <c r="B1488" s="51" t="str">
        <f>[1]Source!F1326</f>
        <v>1.18-2403-15-1/1</v>
      </c>
      <c r="C1488" s="51" t="str">
        <f>[1]Source!G1326</f>
        <v>Очистка и дезинфекция приточных установок производительностью до 5000 м3/ч</v>
      </c>
      <c r="D1488" s="50" t="str">
        <f>[1]Source!H1326</f>
        <v>установка</v>
      </c>
      <c r="E1488" s="48">
        <f>[1]Source!I1326</f>
        <v>1</v>
      </c>
      <c r="F1488" s="42"/>
      <c r="G1488" s="49"/>
      <c r="H1488" s="48"/>
      <c r="I1488" s="48"/>
      <c r="J1488" s="42"/>
      <c r="K1488" s="42"/>
      <c r="Q1488">
        <f>ROUND(([1]Source!BZ1326/100)*ROUND(([1]Source!AF1326*[1]Source!AV1326)*[1]Source!I1326, 2), 2)</f>
        <v>8992.14</v>
      </c>
      <c r="R1488">
        <f>[1]Source!X1326</f>
        <v>8992.14</v>
      </c>
      <c r="S1488">
        <f>ROUND(([1]Source!CA1326/100)*ROUND(([1]Source!AF1326*[1]Source!AV1326)*[1]Source!I1326, 2), 2)</f>
        <v>1284.5899999999999</v>
      </c>
      <c r="T1488">
        <f>[1]Source!Y1326</f>
        <v>1284.5899999999999</v>
      </c>
      <c r="U1488">
        <f>ROUND((175/100)*ROUND(([1]Source!AE1326*[1]Source!AV1326)*[1]Source!I1326, 2), 2)</f>
        <v>9841.65</v>
      </c>
      <c r="V1488">
        <f>ROUND((108/100)*ROUND([1]Source!CS1326*[1]Source!I1326, 2), 2)</f>
        <v>6073.7</v>
      </c>
    </row>
    <row r="1489" spans="1:22" ht="14.5" x14ac:dyDescent="0.35">
      <c r="A1489" s="51"/>
      <c r="B1489" s="51"/>
      <c r="C1489" s="51" t="s">
        <v>183</v>
      </c>
      <c r="D1489" s="50"/>
      <c r="E1489" s="48"/>
      <c r="F1489" s="42">
        <f>[1]Source!AO1326</f>
        <v>3211.48</v>
      </c>
      <c r="G1489" s="49" t="str">
        <f>[1]Source!DG1326</f>
        <v>)*4</v>
      </c>
      <c r="H1489" s="48">
        <f>[1]Source!AV1326</f>
        <v>1</v>
      </c>
      <c r="I1489" s="48">
        <f>IF([1]Source!BA1326&lt;&gt; 0, [1]Source!BA1326, 1)</f>
        <v>1</v>
      </c>
      <c r="J1489" s="42">
        <f>[1]Source!S1326</f>
        <v>12845.92</v>
      </c>
      <c r="K1489" s="42"/>
    </row>
    <row r="1490" spans="1:22" ht="14.5" x14ac:dyDescent="0.35">
      <c r="A1490" s="51"/>
      <c r="B1490" s="51"/>
      <c r="C1490" s="51" t="s">
        <v>182</v>
      </c>
      <c r="D1490" s="50"/>
      <c r="E1490" s="48"/>
      <c r="F1490" s="42">
        <f>[1]Source!AM1326</f>
        <v>2255.44</v>
      </c>
      <c r="G1490" s="49" t="str">
        <f>[1]Source!DE1326</f>
        <v>)*4</v>
      </c>
      <c r="H1490" s="48">
        <f>[1]Source!AV1326</f>
        <v>1</v>
      </c>
      <c r="I1490" s="48">
        <f>IF([1]Source!BB1326&lt;&gt; 0, [1]Source!BB1326, 1)</f>
        <v>1</v>
      </c>
      <c r="J1490" s="42">
        <f>[1]Source!Q1326</f>
        <v>9021.76</v>
      </c>
      <c r="K1490" s="42"/>
    </row>
    <row r="1491" spans="1:22" ht="14.5" x14ac:dyDescent="0.35">
      <c r="A1491" s="51"/>
      <c r="B1491" s="51"/>
      <c r="C1491" s="51" t="s">
        <v>181</v>
      </c>
      <c r="D1491" s="50"/>
      <c r="E1491" s="48"/>
      <c r="F1491" s="42">
        <f>[1]Source!AN1326</f>
        <v>1405.95</v>
      </c>
      <c r="G1491" s="49" t="str">
        <f>[1]Source!DF1326</f>
        <v>)*4</v>
      </c>
      <c r="H1491" s="48">
        <f>[1]Source!AV1326</f>
        <v>1</v>
      </c>
      <c r="I1491" s="48">
        <f>IF([1]Source!BS1326&lt;&gt; 0, [1]Source!BS1326, 1)</f>
        <v>1</v>
      </c>
      <c r="J1491" s="52">
        <f>[1]Source!R1326</f>
        <v>5623.8</v>
      </c>
      <c r="K1491" s="42"/>
    </row>
    <row r="1492" spans="1:22" ht="14.5" x14ac:dyDescent="0.35">
      <c r="A1492" s="51"/>
      <c r="B1492" s="51"/>
      <c r="C1492" s="51" t="s">
        <v>180</v>
      </c>
      <c r="D1492" s="50"/>
      <c r="E1492" s="48"/>
      <c r="F1492" s="42">
        <f>[1]Source!AL1326</f>
        <v>14.66</v>
      </c>
      <c r="G1492" s="49" t="str">
        <f>[1]Source!DD1326</f>
        <v>)*4</v>
      </c>
      <c r="H1492" s="48">
        <f>[1]Source!AW1326</f>
        <v>1</v>
      </c>
      <c r="I1492" s="48">
        <f>IF([1]Source!BC1326&lt;&gt; 0, [1]Source!BC1326, 1)</f>
        <v>1</v>
      </c>
      <c r="J1492" s="42">
        <f>[1]Source!P1326</f>
        <v>58.64</v>
      </c>
      <c r="K1492" s="42"/>
    </row>
    <row r="1493" spans="1:22" ht="14.5" x14ac:dyDescent="0.35">
      <c r="A1493" s="51"/>
      <c r="B1493" s="51"/>
      <c r="C1493" s="51" t="s">
        <v>179</v>
      </c>
      <c r="D1493" s="50" t="s">
        <v>176</v>
      </c>
      <c r="E1493" s="48">
        <f>[1]Source!AT1326</f>
        <v>70</v>
      </c>
      <c r="F1493" s="42"/>
      <c r="G1493" s="49"/>
      <c r="H1493" s="48"/>
      <c r="I1493" s="48"/>
      <c r="J1493" s="42">
        <f>SUM(R1488:R1492)</f>
        <v>8992.14</v>
      </c>
      <c r="K1493" s="42"/>
    </row>
    <row r="1494" spans="1:22" ht="14.5" x14ac:dyDescent="0.35">
      <c r="A1494" s="51"/>
      <c r="B1494" s="51"/>
      <c r="C1494" s="51" t="s">
        <v>178</v>
      </c>
      <c r="D1494" s="50" t="s">
        <v>176</v>
      </c>
      <c r="E1494" s="48">
        <f>[1]Source!AU1326</f>
        <v>10</v>
      </c>
      <c r="F1494" s="42"/>
      <c r="G1494" s="49"/>
      <c r="H1494" s="48"/>
      <c r="I1494" s="48"/>
      <c r="J1494" s="42">
        <f>SUM(T1488:T1493)</f>
        <v>1284.5899999999999</v>
      </c>
      <c r="K1494" s="42"/>
    </row>
    <row r="1495" spans="1:22" ht="14.5" x14ac:dyDescent="0.35">
      <c r="A1495" s="51"/>
      <c r="B1495" s="51"/>
      <c r="C1495" s="51" t="s">
        <v>177</v>
      </c>
      <c r="D1495" s="50" t="s">
        <v>176</v>
      </c>
      <c r="E1495" s="48">
        <f>108</f>
        <v>108</v>
      </c>
      <c r="F1495" s="42"/>
      <c r="G1495" s="49"/>
      <c r="H1495" s="48"/>
      <c r="I1495" s="48"/>
      <c r="J1495" s="42">
        <f>SUM(V1488:V1494)</f>
        <v>6073.7</v>
      </c>
      <c r="K1495" s="42"/>
    </row>
    <row r="1496" spans="1:22" ht="14.5" x14ac:dyDescent="0.35">
      <c r="A1496" s="51"/>
      <c r="B1496" s="51"/>
      <c r="C1496" s="51" t="s">
        <v>175</v>
      </c>
      <c r="D1496" s="50" t="s">
        <v>174</v>
      </c>
      <c r="E1496" s="48">
        <f>[1]Source!AQ1326</f>
        <v>10.55</v>
      </c>
      <c r="F1496" s="42"/>
      <c r="G1496" s="49" t="str">
        <f>[1]Source!DI1326</f>
        <v>)*4</v>
      </c>
      <c r="H1496" s="48">
        <f>[1]Source!AV1326</f>
        <v>1</v>
      </c>
      <c r="I1496" s="48"/>
      <c r="J1496" s="42"/>
      <c r="K1496" s="42">
        <f>[1]Source!U1326</f>
        <v>42.2</v>
      </c>
    </row>
    <row r="1497" spans="1:22" ht="14" x14ac:dyDescent="0.3">
      <c r="A1497" s="47"/>
      <c r="B1497" s="47"/>
      <c r="C1497" s="47"/>
      <c r="D1497" s="47"/>
      <c r="E1497" s="47"/>
      <c r="F1497" s="47"/>
      <c r="G1497" s="47"/>
      <c r="H1497" s="47"/>
      <c r="I1497" s="183">
        <f>J1489+J1490+J1492+J1493+J1494+J1495</f>
        <v>38276.75</v>
      </c>
      <c r="J1497" s="183"/>
      <c r="K1497" s="46">
        <f>IF([1]Source!I1326&lt;&gt;0, ROUND(I1497/[1]Source!I1326, 2), 0)</f>
        <v>38276.75</v>
      </c>
      <c r="P1497" s="45">
        <f>I1497</f>
        <v>38276.75</v>
      </c>
    </row>
    <row r="1499" spans="1:22" ht="14" x14ac:dyDescent="0.3">
      <c r="A1499" s="189" t="str">
        <f>CONCATENATE("Итого по подразделу: ",IF([1]Source!G1328&lt;&gt;"Новый подраздел", [1]Source!G1328, ""))</f>
        <v>Итого по подразделу: Приточно-вытяжная установка П1 В1</v>
      </c>
      <c r="B1499" s="189"/>
      <c r="C1499" s="189"/>
      <c r="D1499" s="189"/>
      <c r="E1499" s="189"/>
      <c r="F1499" s="189"/>
      <c r="G1499" s="189"/>
      <c r="H1499" s="189"/>
      <c r="I1499" s="184">
        <f>SUM(P1470:P1498)</f>
        <v>52750.57</v>
      </c>
      <c r="J1499" s="185"/>
      <c r="K1499" s="38"/>
    </row>
    <row r="1502" spans="1:22" ht="16.5" x14ac:dyDescent="0.35">
      <c r="A1502" s="190" t="str">
        <f>CONCATENATE("Подраздел: ",IF([1]Source!G1358&lt;&gt;"Новый подраздел", [1]Source!G1358, ""))</f>
        <v>Подраздел: Приточная установка П2</v>
      </c>
      <c r="B1502" s="190"/>
      <c r="C1502" s="190"/>
      <c r="D1502" s="190"/>
      <c r="E1502" s="190"/>
      <c r="F1502" s="190"/>
      <c r="G1502" s="190"/>
      <c r="H1502" s="190"/>
      <c r="I1502" s="190"/>
      <c r="J1502" s="190"/>
      <c r="K1502" s="190"/>
    </row>
    <row r="1503" spans="1:22" ht="42" x14ac:dyDescent="0.35">
      <c r="A1503" s="51">
        <v>165</v>
      </c>
      <c r="B1503" s="51" t="str">
        <f>[1]Source!F1362</f>
        <v>1.18-2403-21-4/1</v>
      </c>
      <c r="C1503" s="51" t="str">
        <f>[1]Source!G1362</f>
        <v>Техническое обслуживание приточных установок производительностью до 5000 м3/ч - ежеквартальное</v>
      </c>
      <c r="D1503" s="50" t="str">
        <f>[1]Source!H1362</f>
        <v>установка</v>
      </c>
      <c r="E1503" s="48">
        <f>[1]Source!I1362</f>
        <v>1</v>
      </c>
      <c r="F1503" s="42"/>
      <c r="G1503" s="49"/>
      <c r="H1503" s="48"/>
      <c r="I1503" s="48"/>
      <c r="J1503" s="42"/>
      <c r="K1503" s="42"/>
      <c r="Q1503">
        <f>ROUND(([1]Source!BZ1362/100)*ROUND(([1]Source!AF1362*[1]Source!AV1362)*[1]Source!I1362, 2), 2)</f>
        <v>3192.17</v>
      </c>
      <c r="R1503">
        <f>[1]Source!X1362</f>
        <v>3192.17</v>
      </c>
      <c r="S1503">
        <f>ROUND(([1]Source!CA1362/100)*ROUND(([1]Source!AF1362*[1]Source!AV1362)*[1]Source!I1362, 2), 2)</f>
        <v>456.02</v>
      </c>
      <c r="T1503">
        <f>[1]Source!Y1362</f>
        <v>456.02</v>
      </c>
      <c r="U1503">
        <f>ROUND((175/100)*ROUND(([1]Source!AE1362*[1]Source!AV1362)*[1]Source!I1362, 2), 2)</f>
        <v>7.0000000000000007E-2</v>
      </c>
      <c r="V1503">
        <f>ROUND((108/100)*ROUND([1]Source!CS1362*[1]Source!I1362, 2), 2)</f>
        <v>0.04</v>
      </c>
    </row>
    <row r="1504" spans="1:22" ht="14.5" x14ac:dyDescent="0.35">
      <c r="A1504" s="51"/>
      <c r="B1504" s="51"/>
      <c r="C1504" s="51" t="s">
        <v>183</v>
      </c>
      <c r="D1504" s="50"/>
      <c r="E1504" s="48"/>
      <c r="F1504" s="42">
        <f>[1]Source!AO1362</f>
        <v>1140.06</v>
      </c>
      <c r="G1504" s="49" t="str">
        <f>[1]Source!DG1362</f>
        <v>)*4</v>
      </c>
      <c r="H1504" s="48">
        <f>[1]Source!AV1362</f>
        <v>1</v>
      </c>
      <c r="I1504" s="48">
        <f>IF([1]Source!BA1362&lt;&gt; 0, [1]Source!BA1362, 1)</f>
        <v>1</v>
      </c>
      <c r="J1504" s="42">
        <f>[1]Source!S1362</f>
        <v>4560.24</v>
      </c>
      <c r="K1504" s="42"/>
    </row>
    <row r="1505" spans="1:22" ht="14.5" x14ac:dyDescent="0.35">
      <c r="A1505" s="51"/>
      <c r="B1505" s="51"/>
      <c r="C1505" s="51" t="s">
        <v>182</v>
      </c>
      <c r="D1505" s="50"/>
      <c r="E1505" s="48"/>
      <c r="F1505" s="42">
        <f>[1]Source!AM1362</f>
        <v>1.52</v>
      </c>
      <c r="G1505" s="49" t="str">
        <f>[1]Source!DE1362</f>
        <v>)*4</v>
      </c>
      <c r="H1505" s="48">
        <f>[1]Source!AV1362</f>
        <v>1</v>
      </c>
      <c r="I1505" s="48">
        <f>IF([1]Source!BB1362&lt;&gt; 0, [1]Source!BB1362, 1)</f>
        <v>1</v>
      </c>
      <c r="J1505" s="42">
        <f>[1]Source!Q1362</f>
        <v>6.08</v>
      </c>
      <c r="K1505" s="42"/>
    </row>
    <row r="1506" spans="1:22" ht="14.5" x14ac:dyDescent="0.35">
      <c r="A1506" s="51"/>
      <c r="B1506" s="51"/>
      <c r="C1506" s="51" t="s">
        <v>181</v>
      </c>
      <c r="D1506" s="50"/>
      <c r="E1506" s="48"/>
      <c r="F1506" s="42">
        <f>[1]Source!AN1362</f>
        <v>0.01</v>
      </c>
      <c r="G1506" s="49" t="str">
        <f>[1]Source!DF1362</f>
        <v>)*4</v>
      </c>
      <c r="H1506" s="48">
        <f>[1]Source!AV1362</f>
        <v>1</v>
      </c>
      <c r="I1506" s="48">
        <f>IF([1]Source!BS1362&lt;&gt; 0, [1]Source!BS1362, 1)</f>
        <v>1</v>
      </c>
      <c r="J1506" s="52">
        <f>[1]Source!R1362</f>
        <v>0.04</v>
      </c>
      <c r="K1506" s="42"/>
    </row>
    <row r="1507" spans="1:22" ht="14.5" x14ac:dyDescent="0.35">
      <c r="A1507" s="51"/>
      <c r="B1507" s="51"/>
      <c r="C1507" s="51" t="s">
        <v>180</v>
      </c>
      <c r="D1507" s="50"/>
      <c r="E1507" s="48"/>
      <c r="F1507" s="42">
        <f>[1]Source!AL1362</f>
        <v>9.3699999999999992</v>
      </c>
      <c r="G1507" s="49" t="str">
        <f>[1]Source!DD1362</f>
        <v>)*4</v>
      </c>
      <c r="H1507" s="48">
        <f>[1]Source!AW1362</f>
        <v>1</v>
      </c>
      <c r="I1507" s="48">
        <f>IF([1]Source!BC1362&lt;&gt; 0, [1]Source!BC1362, 1)</f>
        <v>1</v>
      </c>
      <c r="J1507" s="42">
        <f>[1]Source!P1362</f>
        <v>37.479999999999997</v>
      </c>
      <c r="K1507" s="42"/>
    </row>
    <row r="1508" spans="1:22" ht="14.5" x14ac:dyDescent="0.35">
      <c r="A1508" s="51"/>
      <c r="B1508" s="51"/>
      <c r="C1508" s="51" t="s">
        <v>179</v>
      </c>
      <c r="D1508" s="50" t="s">
        <v>176</v>
      </c>
      <c r="E1508" s="48">
        <f>[1]Source!AT1362</f>
        <v>70</v>
      </c>
      <c r="F1508" s="42"/>
      <c r="G1508" s="49"/>
      <c r="H1508" s="48"/>
      <c r="I1508" s="48"/>
      <c r="J1508" s="42">
        <f>SUM(R1503:R1507)</f>
        <v>3192.17</v>
      </c>
      <c r="K1508" s="42"/>
    </row>
    <row r="1509" spans="1:22" ht="14.5" x14ac:dyDescent="0.35">
      <c r="A1509" s="51"/>
      <c r="B1509" s="51"/>
      <c r="C1509" s="51" t="s">
        <v>178</v>
      </c>
      <c r="D1509" s="50" t="s">
        <v>176</v>
      </c>
      <c r="E1509" s="48">
        <f>[1]Source!AU1362</f>
        <v>10</v>
      </c>
      <c r="F1509" s="42"/>
      <c r="G1509" s="49"/>
      <c r="H1509" s="48"/>
      <c r="I1509" s="48"/>
      <c r="J1509" s="42">
        <f>SUM(T1503:T1508)</f>
        <v>456.02</v>
      </c>
      <c r="K1509" s="42"/>
    </row>
    <row r="1510" spans="1:22" ht="14.5" x14ac:dyDescent="0.35">
      <c r="A1510" s="51"/>
      <c r="B1510" s="51"/>
      <c r="C1510" s="51" t="s">
        <v>177</v>
      </c>
      <c r="D1510" s="50" t="s">
        <v>176</v>
      </c>
      <c r="E1510" s="48">
        <f>108</f>
        <v>108</v>
      </c>
      <c r="F1510" s="42"/>
      <c r="G1510" s="49"/>
      <c r="H1510" s="48"/>
      <c r="I1510" s="48"/>
      <c r="J1510" s="42">
        <f>SUM(V1503:V1509)</f>
        <v>0.04</v>
      </c>
      <c r="K1510" s="42"/>
    </row>
    <row r="1511" spans="1:22" ht="14.5" x14ac:dyDescent="0.35">
      <c r="A1511" s="51"/>
      <c r="B1511" s="51"/>
      <c r="C1511" s="51" t="s">
        <v>175</v>
      </c>
      <c r="D1511" s="50" t="s">
        <v>174</v>
      </c>
      <c r="E1511" s="48">
        <f>[1]Source!AQ1362</f>
        <v>3.14</v>
      </c>
      <c r="F1511" s="42"/>
      <c r="G1511" s="49" t="str">
        <f>[1]Source!DI1362</f>
        <v>)*4</v>
      </c>
      <c r="H1511" s="48">
        <f>[1]Source!AV1362</f>
        <v>1</v>
      </c>
      <c r="I1511" s="48"/>
      <c r="J1511" s="42"/>
      <c r="K1511" s="42">
        <f>[1]Source!U1362</f>
        <v>12.56</v>
      </c>
    </row>
    <row r="1512" spans="1:22" ht="14" x14ac:dyDescent="0.3">
      <c r="A1512" s="47"/>
      <c r="B1512" s="47"/>
      <c r="C1512" s="47"/>
      <c r="D1512" s="47"/>
      <c r="E1512" s="47"/>
      <c r="F1512" s="47"/>
      <c r="G1512" s="47"/>
      <c r="H1512" s="47"/>
      <c r="I1512" s="183">
        <f>J1504+J1505+J1507+J1508+J1509+J1510</f>
        <v>8252.0300000000007</v>
      </c>
      <c r="J1512" s="183"/>
      <c r="K1512" s="46">
        <f>IF([1]Source!I1362&lt;&gt;0, ROUND(I1512/[1]Source!I1362, 2), 0)</f>
        <v>8252.0300000000007</v>
      </c>
      <c r="P1512" s="45">
        <f>I1512</f>
        <v>8252.0300000000007</v>
      </c>
    </row>
    <row r="1513" spans="1:22" ht="42" x14ac:dyDescent="0.35">
      <c r="A1513" s="51">
        <v>166</v>
      </c>
      <c r="B1513" s="51" t="str">
        <f>[1]Source!F1363</f>
        <v>1.18-2403-15-1/1</v>
      </c>
      <c r="C1513" s="51" t="str">
        <f>[1]Source!G1363</f>
        <v>Очистка и дезинфекция приточных установок производительностью до 5000 м3/ч</v>
      </c>
      <c r="D1513" s="50" t="str">
        <f>[1]Source!H1363</f>
        <v>установка</v>
      </c>
      <c r="E1513" s="48">
        <f>[1]Source!I1363</f>
        <v>1</v>
      </c>
      <c r="F1513" s="42"/>
      <c r="G1513" s="49"/>
      <c r="H1513" s="48"/>
      <c r="I1513" s="48"/>
      <c r="J1513" s="42"/>
      <c r="K1513" s="42"/>
      <c r="Q1513">
        <f>ROUND(([1]Source!BZ1363/100)*ROUND(([1]Source!AF1363*[1]Source!AV1363)*[1]Source!I1363, 2), 2)</f>
        <v>8992.14</v>
      </c>
      <c r="R1513">
        <f>[1]Source!X1363</f>
        <v>8992.14</v>
      </c>
      <c r="S1513">
        <f>ROUND(([1]Source!CA1363/100)*ROUND(([1]Source!AF1363*[1]Source!AV1363)*[1]Source!I1363, 2), 2)</f>
        <v>1284.5899999999999</v>
      </c>
      <c r="T1513">
        <f>[1]Source!Y1363</f>
        <v>1284.5899999999999</v>
      </c>
      <c r="U1513">
        <f>ROUND((175/100)*ROUND(([1]Source!AE1363*[1]Source!AV1363)*[1]Source!I1363, 2), 2)</f>
        <v>9841.65</v>
      </c>
      <c r="V1513">
        <f>ROUND((108/100)*ROUND([1]Source!CS1363*[1]Source!I1363, 2), 2)</f>
        <v>6073.7</v>
      </c>
    </row>
    <row r="1514" spans="1:22" ht="14.5" x14ac:dyDescent="0.35">
      <c r="A1514" s="51"/>
      <c r="B1514" s="51"/>
      <c r="C1514" s="51" t="s">
        <v>183</v>
      </c>
      <c r="D1514" s="50"/>
      <c r="E1514" s="48"/>
      <c r="F1514" s="42">
        <f>[1]Source!AO1363</f>
        <v>3211.48</v>
      </c>
      <c r="G1514" s="49" t="str">
        <f>[1]Source!DG1363</f>
        <v>)*4</v>
      </c>
      <c r="H1514" s="48">
        <f>[1]Source!AV1363</f>
        <v>1</v>
      </c>
      <c r="I1514" s="48">
        <f>IF([1]Source!BA1363&lt;&gt; 0, [1]Source!BA1363, 1)</f>
        <v>1</v>
      </c>
      <c r="J1514" s="42">
        <f>[1]Source!S1363</f>
        <v>12845.92</v>
      </c>
      <c r="K1514" s="42"/>
    </row>
    <row r="1515" spans="1:22" ht="14.5" x14ac:dyDescent="0.35">
      <c r="A1515" s="51"/>
      <c r="B1515" s="51"/>
      <c r="C1515" s="51" t="s">
        <v>182</v>
      </c>
      <c r="D1515" s="50"/>
      <c r="E1515" s="48"/>
      <c r="F1515" s="42">
        <f>[1]Source!AM1363</f>
        <v>2255.44</v>
      </c>
      <c r="G1515" s="49" t="str">
        <f>[1]Source!DE1363</f>
        <v>)*4</v>
      </c>
      <c r="H1515" s="48">
        <f>[1]Source!AV1363</f>
        <v>1</v>
      </c>
      <c r="I1515" s="48">
        <f>IF([1]Source!BB1363&lt;&gt; 0, [1]Source!BB1363, 1)</f>
        <v>1</v>
      </c>
      <c r="J1515" s="42">
        <f>[1]Source!Q1363</f>
        <v>9021.76</v>
      </c>
      <c r="K1515" s="42"/>
    </row>
    <row r="1516" spans="1:22" ht="14.5" x14ac:dyDescent="0.35">
      <c r="A1516" s="51"/>
      <c r="B1516" s="51"/>
      <c r="C1516" s="51" t="s">
        <v>181</v>
      </c>
      <c r="D1516" s="50"/>
      <c r="E1516" s="48"/>
      <c r="F1516" s="42">
        <f>[1]Source!AN1363</f>
        <v>1405.95</v>
      </c>
      <c r="G1516" s="49" t="str">
        <f>[1]Source!DF1363</f>
        <v>)*4</v>
      </c>
      <c r="H1516" s="48">
        <f>[1]Source!AV1363</f>
        <v>1</v>
      </c>
      <c r="I1516" s="48">
        <f>IF([1]Source!BS1363&lt;&gt; 0, [1]Source!BS1363, 1)</f>
        <v>1</v>
      </c>
      <c r="J1516" s="52">
        <f>[1]Source!R1363</f>
        <v>5623.8</v>
      </c>
      <c r="K1516" s="42"/>
    </row>
    <row r="1517" spans="1:22" ht="14.5" x14ac:dyDescent="0.35">
      <c r="A1517" s="51"/>
      <c r="B1517" s="51"/>
      <c r="C1517" s="51" t="s">
        <v>180</v>
      </c>
      <c r="D1517" s="50"/>
      <c r="E1517" s="48"/>
      <c r="F1517" s="42">
        <f>[1]Source!AL1363</f>
        <v>14.66</v>
      </c>
      <c r="G1517" s="49" t="str">
        <f>[1]Source!DD1363</f>
        <v>)*4</v>
      </c>
      <c r="H1517" s="48">
        <f>[1]Source!AW1363</f>
        <v>1</v>
      </c>
      <c r="I1517" s="48">
        <f>IF([1]Source!BC1363&lt;&gt; 0, [1]Source!BC1363, 1)</f>
        <v>1</v>
      </c>
      <c r="J1517" s="42">
        <f>[1]Source!P1363</f>
        <v>58.64</v>
      </c>
      <c r="K1517" s="42"/>
    </row>
    <row r="1518" spans="1:22" ht="14.5" x14ac:dyDescent="0.35">
      <c r="A1518" s="51"/>
      <c r="B1518" s="51"/>
      <c r="C1518" s="51" t="s">
        <v>179</v>
      </c>
      <c r="D1518" s="50" t="s">
        <v>176</v>
      </c>
      <c r="E1518" s="48">
        <f>[1]Source!AT1363</f>
        <v>70</v>
      </c>
      <c r="F1518" s="42"/>
      <c r="G1518" s="49"/>
      <c r="H1518" s="48"/>
      <c r="I1518" s="48"/>
      <c r="J1518" s="42">
        <f>SUM(R1513:R1517)</f>
        <v>8992.14</v>
      </c>
      <c r="K1518" s="42"/>
    </row>
    <row r="1519" spans="1:22" ht="14.5" x14ac:dyDescent="0.35">
      <c r="A1519" s="51"/>
      <c r="B1519" s="51"/>
      <c r="C1519" s="51" t="s">
        <v>178</v>
      </c>
      <c r="D1519" s="50" t="s">
        <v>176</v>
      </c>
      <c r="E1519" s="48">
        <f>[1]Source!AU1363</f>
        <v>10</v>
      </c>
      <c r="F1519" s="42"/>
      <c r="G1519" s="49"/>
      <c r="H1519" s="48"/>
      <c r="I1519" s="48"/>
      <c r="J1519" s="42">
        <f>SUM(T1513:T1518)</f>
        <v>1284.5899999999999</v>
      </c>
      <c r="K1519" s="42"/>
    </row>
    <row r="1520" spans="1:22" ht="14.5" x14ac:dyDescent="0.35">
      <c r="A1520" s="51"/>
      <c r="B1520" s="51"/>
      <c r="C1520" s="51" t="s">
        <v>177</v>
      </c>
      <c r="D1520" s="50" t="s">
        <v>176</v>
      </c>
      <c r="E1520" s="48">
        <f>108</f>
        <v>108</v>
      </c>
      <c r="F1520" s="42"/>
      <c r="G1520" s="49"/>
      <c r="H1520" s="48"/>
      <c r="I1520" s="48"/>
      <c r="J1520" s="42">
        <f>SUM(V1513:V1519)</f>
        <v>6073.7</v>
      </c>
      <c r="K1520" s="42"/>
    </row>
    <row r="1521" spans="1:22" ht="14.5" x14ac:dyDescent="0.35">
      <c r="A1521" s="51"/>
      <c r="B1521" s="51"/>
      <c r="C1521" s="51" t="s">
        <v>175</v>
      </c>
      <c r="D1521" s="50" t="s">
        <v>174</v>
      </c>
      <c r="E1521" s="48">
        <f>[1]Source!AQ1363</f>
        <v>10.55</v>
      </c>
      <c r="F1521" s="42"/>
      <c r="G1521" s="49" t="str">
        <f>[1]Source!DI1363</f>
        <v>)*4</v>
      </c>
      <c r="H1521" s="48">
        <f>[1]Source!AV1363</f>
        <v>1</v>
      </c>
      <c r="I1521" s="48"/>
      <c r="J1521" s="42"/>
      <c r="K1521" s="42">
        <f>[1]Source!U1363</f>
        <v>42.2</v>
      </c>
    </row>
    <row r="1522" spans="1:22" ht="14" x14ac:dyDescent="0.3">
      <c r="A1522" s="47"/>
      <c r="B1522" s="47"/>
      <c r="C1522" s="47"/>
      <c r="D1522" s="47"/>
      <c r="E1522" s="47"/>
      <c r="F1522" s="47"/>
      <c r="G1522" s="47"/>
      <c r="H1522" s="47"/>
      <c r="I1522" s="183">
        <f>J1514+J1515+J1517+J1518+J1519+J1520</f>
        <v>38276.75</v>
      </c>
      <c r="J1522" s="183"/>
      <c r="K1522" s="46">
        <f>IF([1]Source!I1363&lt;&gt;0, ROUND(I1522/[1]Source!I1363, 2), 0)</f>
        <v>38276.75</v>
      </c>
      <c r="P1522" s="45">
        <f>I1522</f>
        <v>38276.75</v>
      </c>
    </row>
    <row r="1524" spans="1:22" ht="14" x14ac:dyDescent="0.3">
      <c r="A1524" s="189" t="str">
        <f>CONCATENATE("Итого по подразделу: ",IF([1]Source!G1365&lt;&gt;"Новый подраздел", [1]Source!G1365, ""))</f>
        <v>Итого по подразделу: Приточная установка П2</v>
      </c>
      <c r="B1524" s="189"/>
      <c r="C1524" s="189"/>
      <c r="D1524" s="189"/>
      <c r="E1524" s="189"/>
      <c r="F1524" s="189"/>
      <c r="G1524" s="189"/>
      <c r="H1524" s="189"/>
      <c r="I1524" s="184">
        <f>SUM(P1502:P1523)</f>
        <v>46528.78</v>
      </c>
      <c r="J1524" s="185"/>
      <c r="K1524" s="38"/>
    </row>
    <row r="1527" spans="1:22" ht="16.5" x14ac:dyDescent="0.35">
      <c r="A1527" s="190" t="str">
        <f>CONCATENATE("Подраздел: ",IF([1]Source!G1395&lt;&gt;"Новый подраздел", [1]Source!G1395, ""))</f>
        <v>Подраздел: Приточно-вытяжная установка П4 В7</v>
      </c>
      <c r="B1527" s="190"/>
      <c r="C1527" s="190"/>
      <c r="D1527" s="190"/>
      <c r="E1527" s="190"/>
      <c r="F1527" s="190"/>
      <c r="G1527" s="190"/>
      <c r="H1527" s="190"/>
      <c r="I1527" s="190"/>
      <c r="J1527" s="190"/>
      <c r="K1527" s="190"/>
    </row>
    <row r="1528" spans="1:22" ht="42" x14ac:dyDescent="0.35">
      <c r="A1528" s="51">
        <v>167</v>
      </c>
      <c r="B1528" s="51" t="str">
        <f>[1]Source!F1399</f>
        <v>1.18-2403-20-4/1</v>
      </c>
      <c r="C1528" s="51" t="str">
        <f>[1]Source!G1399</f>
        <v>Техническое обслуживание вытяжных установок производительностью до 20000 м3/ч - ежеквартальное</v>
      </c>
      <c r="D1528" s="50" t="str">
        <f>[1]Source!H1399</f>
        <v>установка</v>
      </c>
      <c r="E1528" s="48">
        <f>[1]Source!I1399</f>
        <v>1</v>
      </c>
      <c r="F1528" s="42"/>
      <c r="G1528" s="49"/>
      <c r="H1528" s="48"/>
      <c r="I1528" s="48"/>
      <c r="J1528" s="42"/>
      <c r="K1528" s="42"/>
      <c r="Q1528">
        <f>ROUND(([1]Source!BZ1399/100)*ROUND(([1]Source!AF1399*[1]Source!AV1399)*[1]Source!I1399, 2), 2)</f>
        <v>2826.18</v>
      </c>
      <c r="R1528">
        <f>[1]Source!X1399</f>
        <v>2826.18</v>
      </c>
      <c r="S1528">
        <f>ROUND(([1]Source!CA1399/100)*ROUND(([1]Source!AF1399*[1]Source!AV1399)*[1]Source!I1399, 2), 2)</f>
        <v>403.74</v>
      </c>
      <c r="T1528">
        <f>[1]Source!Y1399</f>
        <v>403.74</v>
      </c>
      <c r="U1528">
        <f>ROUND((175/100)*ROUND(([1]Source!AE1399*[1]Source!AV1399)*[1]Source!I1399, 2), 2)</f>
        <v>0</v>
      </c>
      <c r="V1528">
        <f>ROUND((108/100)*ROUND([1]Source!CS1399*[1]Source!I1399, 2), 2)</f>
        <v>0</v>
      </c>
    </row>
    <row r="1529" spans="1:22" ht="14.5" x14ac:dyDescent="0.35">
      <c r="A1529" s="51"/>
      <c r="B1529" s="51"/>
      <c r="C1529" s="51" t="s">
        <v>183</v>
      </c>
      <c r="D1529" s="50"/>
      <c r="E1529" s="48"/>
      <c r="F1529" s="42">
        <f>[1]Source!AO1399</f>
        <v>1009.35</v>
      </c>
      <c r="G1529" s="49" t="str">
        <f>[1]Source!DG1399</f>
        <v>)*4</v>
      </c>
      <c r="H1529" s="48">
        <f>[1]Source!AV1399</f>
        <v>1</v>
      </c>
      <c r="I1529" s="48">
        <f>IF([1]Source!BA1399&lt;&gt; 0, [1]Source!BA1399, 1)</f>
        <v>1</v>
      </c>
      <c r="J1529" s="42">
        <f>[1]Source!S1399</f>
        <v>4037.4</v>
      </c>
      <c r="K1529" s="42"/>
    </row>
    <row r="1530" spans="1:22" ht="14.5" x14ac:dyDescent="0.35">
      <c r="A1530" s="51"/>
      <c r="B1530" s="51"/>
      <c r="C1530" s="51" t="s">
        <v>180</v>
      </c>
      <c r="D1530" s="50"/>
      <c r="E1530" s="48"/>
      <c r="F1530" s="42">
        <f>[1]Source!AL1399</f>
        <v>0.12</v>
      </c>
      <c r="G1530" s="49" t="str">
        <f>[1]Source!DD1399</f>
        <v>)*4</v>
      </c>
      <c r="H1530" s="48">
        <f>[1]Source!AW1399</f>
        <v>1</v>
      </c>
      <c r="I1530" s="48">
        <f>IF([1]Source!BC1399&lt;&gt; 0, [1]Source!BC1399, 1)</f>
        <v>1</v>
      </c>
      <c r="J1530" s="42">
        <f>[1]Source!P1399</f>
        <v>0.48</v>
      </c>
      <c r="K1530" s="42"/>
    </row>
    <row r="1531" spans="1:22" ht="14.5" x14ac:dyDescent="0.35">
      <c r="A1531" s="51"/>
      <c r="B1531" s="51"/>
      <c r="C1531" s="51" t="s">
        <v>179</v>
      </c>
      <c r="D1531" s="50" t="s">
        <v>176</v>
      </c>
      <c r="E1531" s="48">
        <f>[1]Source!AT1399</f>
        <v>70</v>
      </c>
      <c r="F1531" s="42"/>
      <c r="G1531" s="49"/>
      <c r="H1531" s="48"/>
      <c r="I1531" s="48"/>
      <c r="J1531" s="42">
        <f>SUM(R1528:R1530)</f>
        <v>2826.18</v>
      </c>
      <c r="K1531" s="42"/>
    </row>
    <row r="1532" spans="1:22" ht="14.5" x14ac:dyDescent="0.35">
      <c r="A1532" s="51"/>
      <c r="B1532" s="51"/>
      <c r="C1532" s="51" t="s">
        <v>178</v>
      </c>
      <c r="D1532" s="50" t="s">
        <v>176</v>
      </c>
      <c r="E1532" s="48">
        <f>[1]Source!AU1399</f>
        <v>10</v>
      </c>
      <c r="F1532" s="42"/>
      <c r="G1532" s="49"/>
      <c r="H1532" s="48"/>
      <c r="I1532" s="48"/>
      <c r="J1532" s="42">
        <f>SUM(T1528:T1531)</f>
        <v>403.74</v>
      </c>
      <c r="K1532" s="42"/>
    </row>
    <row r="1533" spans="1:22" ht="14.5" x14ac:dyDescent="0.35">
      <c r="A1533" s="51"/>
      <c r="B1533" s="51"/>
      <c r="C1533" s="51" t="s">
        <v>175</v>
      </c>
      <c r="D1533" s="50" t="s">
        <v>174</v>
      </c>
      <c r="E1533" s="48">
        <f>[1]Source!AQ1399</f>
        <v>2.78</v>
      </c>
      <c r="F1533" s="42"/>
      <c r="G1533" s="49" t="str">
        <f>[1]Source!DI1399</f>
        <v>)*4</v>
      </c>
      <c r="H1533" s="48">
        <f>[1]Source!AV1399</f>
        <v>1</v>
      </c>
      <c r="I1533" s="48"/>
      <c r="J1533" s="42"/>
      <c r="K1533" s="42">
        <f>[1]Source!U1399</f>
        <v>11.12</v>
      </c>
    </row>
    <row r="1534" spans="1:22" ht="14" x14ac:dyDescent="0.3">
      <c r="A1534" s="47"/>
      <c r="B1534" s="47"/>
      <c r="C1534" s="47"/>
      <c r="D1534" s="47"/>
      <c r="E1534" s="47"/>
      <c r="F1534" s="47"/>
      <c r="G1534" s="47"/>
      <c r="H1534" s="47"/>
      <c r="I1534" s="183">
        <f>J1529+J1530+J1531+J1532</f>
        <v>7267.7999999999993</v>
      </c>
      <c r="J1534" s="183"/>
      <c r="K1534" s="46">
        <f>IF([1]Source!I1399&lt;&gt;0, ROUND(I1534/[1]Source!I1399, 2), 0)</f>
        <v>7267.8</v>
      </c>
      <c r="P1534" s="45">
        <f>I1534</f>
        <v>7267.7999999999993</v>
      </c>
    </row>
    <row r="1535" spans="1:22" ht="42" x14ac:dyDescent="0.35">
      <c r="A1535" s="51">
        <v>168</v>
      </c>
      <c r="B1535" s="51" t="str">
        <f>[1]Source!F1400</f>
        <v>1.18-2403-21-6/1</v>
      </c>
      <c r="C1535" s="51" t="str">
        <f>[1]Source!G1400</f>
        <v>Техническое обслуживание приточных установок производительностью до 20000 м3/ч - ежеквартальное</v>
      </c>
      <c r="D1535" s="50" t="str">
        <f>[1]Source!H1400</f>
        <v>установка</v>
      </c>
      <c r="E1535" s="48">
        <f>[1]Source!I1400</f>
        <v>1</v>
      </c>
      <c r="F1535" s="42"/>
      <c r="G1535" s="49"/>
      <c r="H1535" s="48"/>
      <c r="I1535" s="48"/>
      <c r="J1535" s="42"/>
      <c r="K1535" s="42"/>
      <c r="Q1535">
        <f>ROUND(([1]Source!BZ1400/100)*ROUND(([1]Source!AF1400*[1]Source!AV1400)*[1]Source!I1400, 2), 2)</f>
        <v>5123.72</v>
      </c>
      <c r="R1535">
        <f>[1]Source!X1400</f>
        <v>5123.72</v>
      </c>
      <c r="S1535">
        <f>ROUND(([1]Source!CA1400/100)*ROUND(([1]Source!AF1400*[1]Source!AV1400)*[1]Source!I1400, 2), 2)</f>
        <v>731.96</v>
      </c>
      <c r="T1535">
        <f>[1]Source!Y1400</f>
        <v>731.96</v>
      </c>
      <c r="U1535">
        <f>ROUND((175/100)*ROUND(([1]Source!AE1400*[1]Source!AV1400)*[1]Source!I1400, 2), 2)</f>
        <v>0.14000000000000001</v>
      </c>
      <c r="V1535">
        <f>ROUND((108/100)*ROUND([1]Source!CS1400*[1]Source!I1400, 2), 2)</f>
        <v>0.09</v>
      </c>
    </row>
    <row r="1536" spans="1:22" ht="14.5" x14ac:dyDescent="0.35">
      <c r="A1536" s="51"/>
      <c r="B1536" s="51"/>
      <c r="C1536" s="51" t="s">
        <v>183</v>
      </c>
      <c r="D1536" s="50"/>
      <c r="E1536" s="48"/>
      <c r="F1536" s="42">
        <f>[1]Source!AO1400</f>
        <v>1829.9</v>
      </c>
      <c r="G1536" s="49" t="str">
        <f>[1]Source!DG1400</f>
        <v>)*4</v>
      </c>
      <c r="H1536" s="48">
        <f>[1]Source!AV1400</f>
        <v>1</v>
      </c>
      <c r="I1536" s="48">
        <f>IF([1]Source!BA1400&lt;&gt; 0, [1]Source!BA1400, 1)</f>
        <v>1</v>
      </c>
      <c r="J1536" s="42">
        <f>[1]Source!S1400</f>
        <v>7319.6</v>
      </c>
      <c r="K1536" s="42"/>
    </row>
    <row r="1537" spans="1:22" ht="14.5" x14ac:dyDescent="0.35">
      <c r="A1537" s="51"/>
      <c r="B1537" s="51"/>
      <c r="C1537" s="51" t="s">
        <v>182</v>
      </c>
      <c r="D1537" s="50"/>
      <c r="E1537" s="48"/>
      <c r="F1537" s="42">
        <f>[1]Source!AM1400</f>
        <v>4.5599999999999996</v>
      </c>
      <c r="G1537" s="49" t="str">
        <f>[1]Source!DE1400</f>
        <v>)*4</v>
      </c>
      <c r="H1537" s="48">
        <f>[1]Source!AV1400</f>
        <v>1</v>
      </c>
      <c r="I1537" s="48">
        <f>IF([1]Source!BB1400&lt;&gt; 0, [1]Source!BB1400, 1)</f>
        <v>1</v>
      </c>
      <c r="J1537" s="42">
        <f>[1]Source!Q1400</f>
        <v>18.239999999999998</v>
      </c>
      <c r="K1537" s="42"/>
    </row>
    <row r="1538" spans="1:22" ht="14.5" x14ac:dyDescent="0.35">
      <c r="A1538" s="51"/>
      <c r="B1538" s="51"/>
      <c r="C1538" s="51" t="s">
        <v>181</v>
      </c>
      <c r="D1538" s="50"/>
      <c r="E1538" s="48"/>
      <c r="F1538" s="42">
        <f>[1]Source!AN1400</f>
        <v>0.02</v>
      </c>
      <c r="G1538" s="49" t="str">
        <f>[1]Source!DF1400</f>
        <v>)*4</v>
      </c>
      <c r="H1538" s="48">
        <f>[1]Source!AV1400</f>
        <v>1</v>
      </c>
      <c r="I1538" s="48">
        <f>IF([1]Source!BS1400&lt;&gt; 0, [1]Source!BS1400, 1)</f>
        <v>1</v>
      </c>
      <c r="J1538" s="52">
        <f>[1]Source!R1400</f>
        <v>0.08</v>
      </c>
      <c r="K1538" s="42"/>
    </row>
    <row r="1539" spans="1:22" ht="14.5" x14ac:dyDescent="0.35">
      <c r="A1539" s="51"/>
      <c r="B1539" s="51"/>
      <c r="C1539" s="51" t="s">
        <v>180</v>
      </c>
      <c r="D1539" s="50"/>
      <c r="E1539" s="48"/>
      <c r="F1539" s="42">
        <f>[1]Source!AL1400</f>
        <v>29.88</v>
      </c>
      <c r="G1539" s="49" t="str">
        <f>[1]Source!DD1400</f>
        <v>)*4</v>
      </c>
      <c r="H1539" s="48">
        <f>[1]Source!AW1400</f>
        <v>1</v>
      </c>
      <c r="I1539" s="48">
        <f>IF([1]Source!BC1400&lt;&gt; 0, [1]Source!BC1400, 1)</f>
        <v>1</v>
      </c>
      <c r="J1539" s="42">
        <f>[1]Source!P1400</f>
        <v>119.52</v>
      </c>
      <c r="K1539" s="42"/>
    </row>
    <row r="1540" spans="1:22" ht="14.5" x14ac:dyDescent="0.35">
      <c r="A1540" s="51"/>
      <c r="B1540" s="51"/>
      <c r="C1540" s="51" t="s">
        <v>179</v>
      </c>
      <c r="D1540" s="50" t="s">
        <v>176</v>
      </c>
      <c r="E1540" s="48">
        <f>[1]Source!AT1400</f>
        <v>70</v>
      </c>
      <c r="F1540" s="42"/>
      <c r="G1540" s="49"/>
      <c r="H1540" s="48"/>
      <c r="I1540" s="48"/>
      <c r="J1540" s="42">
        <f>SUM(R1535:R1539)</f>
        <v>5123.72</v>
      </c>
      <c r="K1540" s="42"/>
    </row>
    <row r="1541" spans="1:22" ht="14.5" x14ac:dyDescent="0.35">
      <c r="A1541" s="51"/>
      <c r="B1541" s="51"/>
      <c r="C1541" s="51" t="s">
        <v>178</v>
      </c>
      <c r="D1541" s="50" t="s">
        <v>176</v>
      </c>
      <c r="E1541" s="48">
        <f>[1]Source!AU1400</f>
        <v>10</v>
      </c>
      <c r="F1541" s="42"/>
      <c r="G1541" s="49"/>
      <c r="H1541" s="48"/>
      <c r="I1541" s="48"/>
      <c r="J1541" s="42">
        <f>SUM(T1535:T1540)</f>
        <v>731.96</v>
      </c>
      <c r="K1541" s="42"/>
    </row>
    <row r="1542" spans="1:22" ht="14.5" x14ac:dyDescent="0.35">
      <c r="A1542" s="51"/>
      <c r="B1542" s="51"/>
      <c r="C1542" s="51" t="s">
        <v>177</v>
      </c>
      <c r="D1542" s="50" t="s">
        <v>176</v>
      </c>
      <c r="E1542" s="48">
        <f>108</f>
        <v>108</v>
      </c>
      <c r="F1542" s="42"/>
      <c r="G1542" s="49"/>
      <c r="H1542" s="48"/>
      <c r="I1542" s="48"/>
      <c r="J1542" s="42">
        <f>SUM(V1535:V1541)</f>
        <v>0.09</v>
      </c>
      <c r="K1542" s="42"/>
    </row>
    <row r="1543" spans="1:22" ht="14.5" x14ac:dyDescent="0.35">
      <c r="A1543" s="51"/>
      <c r="B1543" s="51"/>
      <c r="C1543" s="51" t="s">
        <v>175</v>
      </c>
      <c r="D1543" s="50" t="s">
        <v>174</v>
      </c>
      <c r="E1543" s="48">
        <f>[1]Source!AQ1400</f>
        <v>5.04</v>
      </c>
      <c r="F1543" s="42"/>
      <c r="G1543" s="49" t="str">
        <f>[1]Source!DI1400</f>
        <v>)*4</v>
      </c>
      <c r="H1543" s="48">
        <f>[1]Source!AV1400</f>
        <v>1</v>
      </c>
      <c r="I1543" s="48"/>
      <c r="J1543" s="42"/>
      <c r="K1543" s="42">
        <f>[1]Source!U1400</f>
        <v>20.16</v>
      </c>
    </row>
    <row r="1544" spans="1:22" ht="14" x14ac:dyDescent="0.3">
      <c r="A1544" s="47"/>
      <c r="B1544" s="47"/>
      <c r="C1544" s="47"/>
      <c r="D1544" s="47"/>
      <c r="E1544" s="47"/>
      <c r="F1544" s="47"/>
      <c r="G1544" s="47"/>
      <c r="H1544" s="47"/>
      <c r="I1544" s="183">
        <f>J1536+J1537+J1539+J1540+J1541+J1542</f>
        <v>13313.130000000001</v>
      </c>
      <c r="J1544" s="183"/>
      <c r="K1544" s="46">
        <f>IF([1]Source!I1400&lt;&gt;0, ROUND(I1544/[1]Source!I1400, 2), 0)</f>
        <v>13313.13</v>
      </c>
      <c r="P1544" s="45">
        <f>I1544</f>
        <v>13313.130000000001</v>
      </c>
    </row>
    <row r="1545" spans="1:22" ht="42" x14ac:dyDescent="0.35">
      <c r="A1545" s="51">
        <v>169</v>
      </c>
      <c r="B1545" s="51" t="str">
        <f>[1]Source!F1401</f>
        <v>1.18-2403-15-2/1</v>
      </c>
      <c r="C1545" s="51" t="str">
        <f>[1]Source!G1401</f>
        <v>Очистка и дезинфекция приточных установок производительностью свыше 5000 м3/ч до 20000 м3/ч</v>
      </c>
      <c r="D1545" s="50" t="str">
        <f>[1]Source!H1401</f>
        <v>установка</v>
      </c>
      <c r="E1545" s="48">
        <f>[1]Source!I1401</f>
        <v>1</v>
      </c>
      <c r="F1545" s="42"/>
      <c r="G1545" s="49"/>
      <c r="H1545" s="48"/>
      <c r="I1545" s="48"/>
      <c r="J1545" s="42"/>
      <c r="K1545" s="42"/>
      <c r="Q1545">
        <f>ROUND(([1]Source!BZ1401/100)*ROUND(([1]Source!AF1401*[1]Source!AV1401)*[1]Source!I1401, 2), 2)</f>
        <v>11740.82</v>
      </c>
      <c r="R1545">
        <f>[1]Source!X1401</f>
        <v>11740.82</v>
      </c>
      <c r="S1545">
        <f>ROUND(([1]Source!CA1401/100)*ROUND(([1]Source!AF1401*[1]Source!AV1401)*[1]Source!I1401, 2), 2)</f>
        <v>1677.26</v>
      </c>
      <c r="T1545">
        <f>[1]Source!Y1401</f>
        <v>1677.26</v>
      </c>
      <c r="U1545">
        <f>ROUND((175/100)*ROUND(([1]Source!AE1401*[1]Source!AV1401)*[1]Source!I1401, 2), 2)</f>
        <v>12899.67</v>
      </c>
      <c r="V1545">
        <f>ROUND((108/100)*ROUND([1]Source!CS1401*[1]Source!I1401, 2), 2)</f>
        <v>7960.94</v>
      </c>
    </row>
    <row r="1546" spans="1:22" ht="14.5" x14ac:dyDescent="0.35">
      <c r="A1546" s="51"/>
      <c r="B1546" s="51"/>
      <c r="C1546" s="51" t="s">
        <v>183</v>
      </c>
      <c r="D1546" s="50"/>
      <c r="E1546" s="48"/>
      <c r="F1546" s="42">
        <f>[1]Source!AO1401</f>
        <v>4193.1499999999996</v>
      </c>
      <c r="G1546" s="49" t="str">
        <f>[1]Source!DG1401</f>
        <v>)*4</v>
      </c>
      <c r="H1546" s="48">
        <f>[1]Source!AV1401</f>
        <v>1</v>
      </c>
      <c r="I1546" s="48">
        <f>IF([1]Source!BA1401&lt;&gt; 0, [1]Source!BA1401, 1)</f>
        <v>1</v>
      </c>
      <c r="J1546" s="42">
        <f>[1]Source!S1401</f>
        <v>16772.599999999999</v>
      </c>
      <c r="K1546" s="42"/>
    </row>
    <row r="1547" spans="1:22" ht="14.5" x14ac:dyDescent="0.35">
      <c r="A1547" s="51"/>
      <c r="B1547" s="51"/>
      <c r="C1547" s="51" t="s">
        <v>182</v>
      </c>
      <c r="D1547" s="50"/>
      <c r="E1547" s="48"/>
      <c r="F1547" s="42">
        <f>[1]Source!AM1401</f>
        <v>2966.57</v>
      </c>
      <c r="G1547" s="49" t="str">
        <f>[1]Source!DE1401</f>
        <v>)*4</v>
      </c>
      <c r="H1547" s="48">
        <f>[1]Source!AV1401</f>
        <v>1</v>
      </c>
      <c r="I1547" s="48">
        <f>IF([1]Source!BB1401&lt;&gt; 0, [1]Source!BB1401, 1)</f>
        <v>1</v>
      </c>
      <c r="J1547" s="42">
        <f>[1]Source!Q1401</f>
        <v>11866.28</v>
      </c>
      <c r="K1547" s="42"/>
    </row>
    <row r="1548" spans="1:22" ht="14.5" x14ac:dyDescent="0.35">
      <c r="A1548" s="51"/>
      <c r="B1548" s="51"/>
      <c r="C1548" s="51" t="s">
        <v>181</v>
      </c>
      <c r="D1548" s="50"/>
      <c r="E1548" s="48"/>
      <c r="F1548" s="42">
        <f>[1]Source!AN1401</f>
        <v>1842.81</v>
      </c>
      <c r="G1548" s="49" t="str">
        <f>[1]Source!DF1401</f>
        <v>)*4</v>
      </c>
      <c r="H1548" s="48">
        <f>[1]Source!AV1401</f>
        <v>1</v>
      </c>
      <c r="I1548" s="48">
        <f>IF([1]Source!BS1401&lt;&gt; 0, [1]Source!BS1401, 1)</f>
        <v>1</v>
      </c>
      <c r="J1548" s="52">
        <f>[1]Source!R1401</f>
        <v>7371.24</v>
      </c>
      <c r="K1548" s="42"/>
    </row>
    <row r="1549" spans="1:22" ht="14.5" x14ac:dyDescent="0.35">
      <c r="A1549" s="51"/>
      <c r="B1549" s="51"/>
      <c r="C1549" s="51" t="s">
        <v>180</v>
      </c>
      <c r="D1549" s="50"/>
      <c r="E1549" s="48"/>
      <c r="F1549" s="42">
        <f>[1]Source!AL1401</f>
        <v>15.54</v>
      </c>
      <c r="G1549" s="49" t="str">
        <f>[1]Source!DD1401</f>
        <v>)*4</v>
      </c>
      <c r="H1549" s="48">
        <f>[1]Source!AW1401</f>
        <v>1</v>
      </c>
      <c r="I1549" s="48">
        <f>IF([1]Source!BC1401&lt;&gt; 0, [1]Source!BC1401, 1)</f>
        <v>1</v>
      </c>
      <c r="J1549" s="42">
        <f>[1]Source!P1401</f>
        <v>62.16</v>
      </c>
      <c r="K1549" s="42"/>
    </row>
    <row r="1550" spans="1:22" ht="14.5" x14ac:dyDescent="0.35">
      <c r="A1550" s="51"/>
      <c r="B1550" s="51"/>
      <c r="C1550" s="51" t="s">
        <v>179</v>
      </c>
      <c r="D1550" s="50" t="s">
        <v>176</v>
      </c>
      <c r="E1550" s="48">
        <f>[1]Source!AT1401</f>
        <v>70</v>
      </c>
      <c r="F1550" s="42"/>
      <c r="G1550" s="49"/>
      <c r="H1550" s="48"/>
      <c r="I1550" s="48"/>
      <c r="J1550" s="42">
        <f>SUM(R1545:R1549)</f>
        <v>11740.82</v>
      </c>
      <c r="K1550" s="42"/>
    </row>
    <row r="1551" spans="1:22" ht="14.5" x14ac:dyDescent="0.35">
      <c r="A1551" s="51"/>
      <c r="B1551" s="51"/>
      <c r="C1551" s="51" t="s">
        <v>178</v>
      </c>
      <c r="D1551" s="50" t="s">
        <v>176</v>
      </c>
      <c r="E1551" s="48">
        <f>[1]Source!AU1401</f>
        <v>10</v>
      </c>
      <c r="F1551" s="42"/>
      <c r="G1551" s="49"/>
      <c r="H1551" s="48"/>
      <c r="I1551" s="48"/>
      <c r="J1551" s="42">
        <f>SUM(T1545:T1550)</f>
        <v>1677.26</v>
      </c>
      <c r="K1551" s="42"/>
    </row>
    <row r="1552" spans="1:22" ht="14.5" x14ac:dyDescent="0.35">
      <c r="A1552" s="51"/>
      <c r="B1552" s="51"/>
      <c r="C1552" s="51" t="s">
        <v>177</v>
      </c>
      <c r="D1552" s="50" t="s">
        <v>176</v>
      </c>
      <c r="E1552" s="48">
        <f>108</f>
        <v>108</v>
      </c>
      <c r="F1552" s="42"/>
      <c r="G1552" s="49"/>
      <c r="H1552" s="48"/>
      <c r="I1552" s="48"/>
      <c r="J1552" s="42">
        <f>SUM(V1545:V1551)</f>
        <v>7960.94</v>
      </c>
      <c r="K1552" s="42"/>
    </row>
    <row r="1553" spans="1:22" ht="14.5" x14ac:dyDescent="0.35">
      <c r="A1553" s="51"/>
      <c r="B1553" s="51"/>
      <c r="C1553" s="51" t="s">
        <v>175</v>
      </c>
      <c r="D1553" s="50" t="s">
        <v>174</v>
      </c>
      <c r="E1553" s="48">
        <f>[1]Source!AQ1401</f>
        <v>13.77</v>
      </c>
      <c r="F1553" s="42"/>
      <c r="G1553" s="49" t="str">
        <f>[1]Source!DI1401</f>
        <v>)*4</v>
      </c>
      <c r="H1553" s="48">
        <f>[1]Source!AV1401</f>
        <v>1</v>
      </c>
      <c r="I1553" s="48"/>
      <c r="J1553" s="42"/>
      <c r="K1553" s="42">
        <f>[1]Source!U1401</f>
        <v>55.08</v>
      </c>
    </row>
    <row r="1554" spans="1:22" ht="14" x14ac:dyDescent="0.3">
      <c r="A1554" s="47"/>
      <c r="B1554" s="47"/>
      <c r="C1554" s="47"/>
      <c r="D1554" s="47"/>
      <c r="E1554" s="47"/>
      <c r="F1554" s="47"/>
      <c r="G1554" s="47"/>
      <c r="H1554" s="47"/>
      <c r="I1554" s="183">
        <f>J1546+J1547+J1549+J1550+J1551+J1552</f>
        <v>50080.060000000005</v>
      </c>
      <c r="J1554" s="183"/>
      <c r="K1554" s="46">
        <f>IF([1]Source!I1401&lt;&gt;0, ROUND(I1554/[1]Source!I1401, 2), 0)</f>
        <v>50080.06</v>
      </c>
      <c r="P1554" s="45">
        <f>I1554</f>
        <v>50080.060000000005</v>
      </c>
    </row>
    <row r="1556" spans="1:22" ht="14" x14ac:dyDescent="0.3">
      <c r="A1556" s="189" t="str">
        <f>CONCATENATE("Итого по подразделу: ",IF([1]Source!G1403&lt;&gt;"Новый подраздел", [1]Source!G1403, ""))</f>
        <v>Итого по подразделу: Приточно-вытяжная установка П4 В7</v>
      </c>
      <c r="B1556" s="189"/>
      <c r="C1556" s="189"/>
      <c r="D1556" s="189"/>
      <c r="E1556" s="189"/>
      <c r="F1556" s="189"/>
      <c r="G1556" s="189"/>
      <c r="H1556" s="189"/>
      <c r="I1556" s="184">
        <f>SUM(P1527:P1555)</f>
        <v>70660.990000000005</v>
      </c>
      <c r="J1556" s="185"/>
      <c r="K1556" s="38"/>
    </row>
    <row r="1559" spans="1:22" ht="16.5" x14ac:dyDescent="0.35">
      <c r="A1559" s="190" t="str">
        <f>CONCATENATE("Подраздел: ",IF([1]Source!G1433&lt;&gt;"Новый подраздел", [1]Source!G1433, ""))</f>
        <v>Подраздел: Вытяжная установка</v>
      </c>
      <c r="B1559" s="190"/>
      <c r="C1559" s="190"/>
      <c r="D1559" s="190"/>
      <c r="E1559" s="190"/>
      <c r="F1559" s="190"/>
      <c r="G1559" s="190"/>
      <c r="H1559" s="190"/>
      <c r="I1559" s="190"/>
      <c r="J1559" s="190"/>
      <c r="K1559" s="190"/>
    </row>
    <row r="1560" spans="1:22" ht="42" x14ac:dyDescent="0.35">
      <c r="A1560" s="51">
        <v>170</v>
      </c>
      <c r="B1560" s="51" t="str">
        <f>[1]Source!F1437</f>
        <v>1.18-2403-20-4/1</v>
      </c>
      <c r="C1560" s="51" t="str">
        <f>[1]Source!G1437</f>
        <v>Техническое обслуживание вытяжных установок производительностью до 20000 м3/ч - ежеквартальное</v>
      </c>
      <c r="D1560" s="50" t="str">
        <f>[1]Source!H1437</f>
        <v>установка</v>
      </c>
      <c r="E1560" s="48">
        <f>[1]Source!I1437</f>
        <v>1</v>
      </c>
      <c r="F1560" s="42"/>
      <c r="G1560" s="49"/>
      <c r="H1560" s="48"/>
      <c r="I1560" s="48"/>
      <c r="J1560" s="42"/>
      <c r="K1560" s="42"/>
      <c r="Q1560">
        <f>ROUND(([1]Source!BZ1437/100)*ROUND(([1]Source!AF1437*[1]Source!AV1437)*[1]Source!I1437, 2), 2)</f>
        <v>2826.18</v>
      </c>
      <c r="R1560">
        <f>[1]Source!X1437</f>
        <v>2826.18</v>
      </c>
      <c r="S1560">
        <f>ROUND(([1]Source!CA1437/100)*ROUND(([1]Source!AF1437*[1]Source!AV1437)*[1]Source!I1437, 2), 2)</f>
        <v>403.74</v>
      </c>
      <c r="T1560">
        <f>[1]Source!Y1437</f>
        <v>403.74</v>
      </c>
      <c r="U1560">
        <f>ROUND((175/100)*ROUND(([1]Source!AE1437*[1]Source!AV1437)*[1]Source!I1437, 2), 2)</f>
        <v>0</v>
      </c>
      <c r="V1560">
        <f>ROUND((108/100)*ROUND([1]Source!CS1437*[1]Source!I1437, 2), 2)</f>
        <v>0</v>
      </c>
    </row>
    <row r="1561" spans="1:22" ht="14.5" x14ac:dyDescent="0.35">
      <c r="A1561" s="51"/>
      <c r="B1561" s="51"/>
      <c r="C1561" s="51" t="s">
        <v>183</v>
      </c>
      <c r="D1561" s="50"/>
      <c r="E1561" s="48"/>
      <c r="F1561" s="42">
        <f>[1]Source!AO1437</f>
        <v>1009.35</v>
      </c>
      <c r="G1561" s="49" t="str">
        <f>[1]Source!DG1437</f>
        <v>)*4</v>
      </c>
      <c r="H1561" s="48">
        <f>[1]Source!AV1437</f>
        <v>1</v>
      </c>
      <c r="I1561" s="48">
        <f>IF([1]Source!BA1437&lt;&gt; 0, [1]Source!BA1437, 1)</f>
        <v>1</v>
      </c>
      <c r="J1561" s="42">
        <f>[1]Source!S1437</f>
        <v>4037.4</v>
      </c>
      <c r="K1561" s="42"/>
    </row>
    <row r="1562" spans="1:22" ht="14.5" x14ac:dyDescent="0.35">
      <c r="A1562" s="51"/>
      <c r="B1562" s="51"/>
      <c r="C1562" s="51" t="s">
        <v>180</v>
      </c>
      <c r="D1562" s="50"/>
      <c r="E1562" s="48"/>
      <c r="F1562" s="42">
        <f>[1]Source!AL1437</f>
        <v>0.12</v>
      </c>
      <c r="G1562" s="49" t="str">
        <f>[1]Source!DD1437</f>
        <v>)*4</v>
      </c>
      <c r="H1562" s="48">
        <f>[1]Source!AW1437</f>
        <v>1</v>
      </c>
      <c r="I1562" s="48">
        <f>IF([1]Source!BC1437&lt;&gt; 0, [1]Source!BC1437, 1)</f>
        <v>1</v>
      </c>
      <c r="J1562" s="42">
        <f>[1]Source!P1437</f>
        <v>0.48</v>
      </c>
      <c r="K1562" s="42"/>
    </row>
    <row r="1563" spans="1:22" ht="14.5" x14ac:dyDescent="0.35">
      <c r="A1563" s="51"/>
      <c r="B1563" s="51"/>
      <c r="C1563" s="51" t="s">
        <v>179</v>
      </c>
      <c r="D1563" s="50" t="s">
        <v>176</v>
      </c>
      <c r="E1563" s="48">
        <f>[1]Source!AT1437</f>
        <v>70</v>
      </c>
      <c r="F1563" s="42"/>
      <c r="G1563" s="49"/>
      <c r="H1563" s="48"/>
      <c r="I1563" s="48"/>
      <c r="J1563" s="42">
        <f>SUM(R1560:R1562)</f>
        <v>2826.18</v>
      </c>
      <c r="K1563" s="42"/>
    </row>
    <row r="1564" spans="1:22" ht="14.5" x14ac:dyDescent="0.35">
      <c r="A1564" s="51"/>
      <c r="B1564" s="51"/>
      <c r="C1564" s="51" t="s">
        <v>178</v>
      </c>
      <c r="D1564" s="50" t="s">
        <v>176</v>
      </c>
      <c r="E1564" s="48">
        <f>[1]Source!AU1437</f>
        <v>10</v>
      </c>
      <c r="F1564" s="42"/>
      <c r="G1564" s="49"/>
      <c r="H1564" s="48"/>
      <c r="I1564" s="48"/>
      <c r="J1564" s="42">
        <f>SUM(T1560:T1563)</f>
        <v>403.74</v>
      </c>
      <c r="K1564" s="42"/>
    </row>
    <row r="1565" spans="1:22" ht="14.5" x14ac:dyDescent="0.35">
      <c r="A1565" s="51"/>
      <c r="B1565" s="51"/>
      <c r="C1565" s="51" t="s">
        <v>175</v>
      </c>
      <c r="D1565" s="50" t="s">
        <v>174</v>
      </c>
      <c r="E1565" s="48">
        <f>[1]Source!AQ1437</f>
        <v>2.78</v>
      </c>
      <c r="F1565" s="42"/>
      <c r="G1565" s="49" t="str">
        <f>[1]Source!DI1437</f>
        <v>)*4</v>
      </c>
      <c r="H1565" s="48">
        <f>[1]Source!AV1437</f>
        <v>1</v>
      </c>
      <c r="I1565" s="48"/>
      <c r="J1565" s="42"/>
      <c r="K1565" s="42">
        <f>[1]Source!U1437</f>
        <v>11.12</v>
      </c>
    </row>
    <row r="1566" spans="1:22" ht="14" x14ac:dyDescent="0.3">
      <c r="A1566" s="47"/>
      <c r="B1566" s="47"/>
      <c r="C1566" s="47"/>
      <c r="D1566" s="47"/>
      <c r="E1566" s="47"/>
      <c r="F1566" s="47"/>
      <c r="G1566" s="47"/>
      <c r="H1566" s="47"/>
      <c r="I1566" s="183">
        <f>J1561+J1562+J1563+J1564</f>
        <v>7267.7999999999993</v>
      </c>
      <c r="J1566" s="183"/>
      <c r="K1566" s="46">
        <f>IF([1]Source!I1437&lt;&gt;0, ROUND(I1566/[1]Source!I1437, 2), 0)</f>
        <v>7267.8</v>
      </c>
      <c r="P1566" s="45">
        <f>I1566</f>
        <v>7267.7999999999993</v>
      </c>
    </row>
    <row r="1568" spans="1:22" ht="14" x14ac:dyDescent="0.3">
      <c r="A1568" s="189" t="str">
        <f>CONCATENATE("Итого по подразделу: ",IF([1]Source!G1439&lt;&gt;"Новый подраздел", [1]Source!G1439, ""))</f>
        <v>Итого по подразделу: Вытяжная установка</v>
      </c>
      <c r="B1568" s="189"/>
      <c r="C1568" s="189"/>
      <c r="D1568" s="189"/>
      <c r="E1568" s="189"/>
      <c r="F1568" s="189"/>
      <c r="G1568" s="189"/>
      <c r="H1568" s="189"/>
      <c r="I1568" s="184">
        <f>SUM(P1559:P1567)</f>
        <v>7267.7999999999993</v>
      </c>
      <c r="J1568" s="185"/>
      <c r="K1568" s="38"/>
    </row>
    <row r="1571" spans="1:22" ht="16.5" x14ac:dyDescent="0.35">
      <c r="A1571" s="190" t="str">
        <f>CONCATENATE("Подраздел: ",IF([1]Source!G1469&lt;&gt;"Новый подраздел", [1]Source!G1469, ""))</f>
        <v>Подраздел: Приточно-вытяжная установка П3 В6</v>
      </c>
      <c r="B1571" s="190"/>
      <c r="C1571" s="190"/>
      <c r="D1571" s="190"/>
      <c r="E1571" s="190"/>
      <c r="F1571" s="190"/>
      <c r="G1571" s="190"/>
      <c r="H1571" s="190"/>
      <c r="I1571" s="190"/>
      <c r="J1571" s="190"/>
      <c r="K1571" s="190"/>
    </row>
    <row r="1572" spans="1:22" ht="42" x14ac:dyDescent="0.35">
      <c r="A1572" s="51">
        <v>171</v>
      </c>
      <c r="B1572" s="51" t="str">
        <f>[1]Source!F1473</f>
        <v>1.18-2403-20-4/1</v>
      </c>
      <c r="C1572" s="51" t="str">
        <f>[1]Source!G1473</f>
        <v>Техническое обслуживание вытяжных установок производительностью до 20000 м3/ч - ежеквартальное</v>
      </c>
      <c r="D1572" s="50" t="str">
        <f>[1]Source!H1473</f>
        <v>установка</v>
      </c>
      <c r="E1572" s="48">
        <f>[1]Source!I1473</f>
        <v>1</v>
      </c>
      <c r="F1572" s="42"/>
      <c r="G1572" s="49"/>
      <c r="H1572" s="48"/>
      <c r="I1572" s="48"/>
      <c r="J1572" s="42"/>
      <c r="K1572" s="42"/>
      <c r="Q1572">
        <f>ROUND(([1]Source!BZ1473/100)*ROUND(([1]Source!AF1473*[1]Source!AV1473)*[1]Source!I1473, 2), 2)</f>
        <v>2826.18</v>
      </c>
      <c r="R1572">
        <f>[1]Source!X1473</f>
        <v>2826.18</v>
      </c>
      <c r="S1572">
        <f>ROUND(([1]Source!CA1473/100)*ROUND(([1]Source!AF1473*[1]Source!AV1473)*[1]Source!I1473, 2), 2)</f>
        <v>403.74</v>
      </c>
      <c r="T1572">
        <f>[1]Source!Y1473</f>
        <v>403.74</v>
      </c>
      <c r="U1572">
        <f>ROUND((175/100)*ROUND(([1]Source!AE1473*[1]Source!AV1473)*[1]Source!I1473, 2), 2)</f>
        <v>0</v>
      </c>
      <c r="V1572">
        <f>ROUND((108/100)*ROUND([1]Source!CS1473*[1]Source!I1473, 2), 2)</f>
        <v>0</v>
      </c>
    </row>
    <row r="1573" spans="1:22" ht="14.5" x14ac:dyDescent="0.35">
      <c r="A1573" s="51"/>
      <c r="B1573" s="51"/>
      <c r="C1573" s="51" t="s">
        <v>183</v>
      </c>
      <c r="D1573" s="50"/>
      <c r="E1573" s="48"/>
      <c r="F1573" s="42">
        <f>[1]Source!AO1473</f>
        <v>1009.35</v>
      </c>
      <c r="G1573" s="49" t="str">
        <f>[1]Source!DG1473</f>
        <v>)*4</v>
      </c>
      <c r="H1573" s="48">
        <f>[1]Source!AV1473</f>
        <v>1</v>
      </c>
      <c r="I1573" s="48">
        <f>IF([1]Source!BA1473&lt;&gt; 0, [1]Source!BA1473, 1)</f>
        <v>1</v>
      </c>
      <c r="J1573" s="42">
        <f>[1]Source!S1473</f>
        <v>4037.4</v>
      </c>
      <c r="K1573" s="42"/>
    </row>
    <row r="1574" spans="1:22" ht="14.5" x14ac:dyDescent="0.35">
      <c r="A1574" s="51"/>
      <c r="B1574" s="51"/>
      <c r="C1574" s="51" t="s">
        <v>180</v>
      </c>
      <c r="D1574" s="50"/>
      <c r="E1574" s="48"/>
      <c r="F1574" s="42">
        <f>[1]Source!AL1473</f>
        <v>0.12</v>
      </c>
      <c r="G1574" s="49" t="str">
        <f>[1]Source!DD1473</f>
        <v>)*4</v>
      </c>
      <c r="H1574" s="48">
        <f>[1]Source!AW1473</f>
        <v>1</v>
      </c>
      <c r="I1574" s="48">
        <f>IF([1]Source!BC1473&lt;&gt; 0, [1]Source!BC1473, 1)</f>
        <v>1</v>
      </c>
      <c r="J1574" s="42">
        <f>[1]Source!P1473</f>
        <v>0.48</v>
      </c>
      <c r="K1574" s="42"/>
    </row>
    <row r="1575" spans="1:22" ht="14.5" x14ac:dyDescent="0.35">
      <c r="A1575" s="51"/>
      <c r="B1575" s="51"/>
      <c r="C1575" s="51" t="s">
        <v>179</v>
      </c>
      <c r="D1575" s="50" t="s">
        <v>176</v>
      </c>
      <c r="E1575" s="48">
        <f>[1]Source!AT1473</f>
        <v>70</v>
      </c>
      <c r="F1575" s="42"/>
      <c r="G1575" s="49"/>
      <c r="H1575" s="48"/>
      <c r="I1575" s="48"/>
      <c r="J1575" s="42">
        <f>SUM(R1572:R1574)</f>
        <v>2826.18</v>
      </c>
      <c r="K1575" s="42"/>
    </row>
    <row r="1576" spans="1:22" ht="14.5" x14ac:dyDescent="0.35">
      <c r="A1576" s="51"/>
      <c r="B1576" s="51"/>
      <c r="C1576" s="51" t="s">
        <v>178</v>
      </c>
      <c r="D1576" s="50" t="s">
        <v>176</v>
      </c>
      <c r="E1576" s="48">
        <f>[1]Source!AU1473</f>
        <v>10</v>
      </c>
      <c r="F1576" s="42"/>
      <c r="G1576" s="49"/>
      <c r="H1576" s="48"/>
      <c r="I1576" s="48"/>
      <c r="J1576" s="42">
        <f>SUM(T1572:T1575)</f>
        <v>403.74</v>
      </c>
      <c r="K1576" s="42"/>
    </row>
    <row r="1577" spans="1:22" ht="14.5" x14ac:dyDescent="0.35">
      <c r="A1577" s="51"/>
      <c r="B1577" s="51"/>
      <c r="C1577" s="51" t="s">
        <v>175</v>
      </c>
      <c r="D1577" s="50" t="s">
        <v>174</v>
      </c>
      <c r="E1577" s="48">
        <f>[1]Source!AQ1473</f>
        <v>2.78</v>
      </c>
      <c r="F1577" s="42"/>
      <c r="G1577" s="49" t="str">
        <f>[1]Source!DI1473</f>
        <v>)*4</v>
      </c>
      <c r="H1577" s="48">
        <f>[1]Source!AV1473</f>
        <v>1</v>
      </c>
      <c r="I1577" s="48"/>
      <c r="J1577" s="42"/>
      <c r="K1577" s="42">
        <f>[1]Source!U1473</f>
        <v>11.12</v>
      </c>
    </row>
    <row r="1578" spans="1:22" ht="14" x14ac:dyDescent="0.3">
      <c r="A1578" s="47"/>
      <c r="B1578" s="47"/>
      <c r="C1578" s="47"/>
      <c r="D1578" s="47"/>
      <c r="E1578" s="47"/>
      <c r="F1578" s="47"/>
      <c r="G1578" s="47"/>
      <c r="H1578" s="47"/>
      <c r="I1578" s="183">
        <f>J1573+J1574+J1575+J1576</f>
        <v>7267.7999999999993</v>
      </c>
      <c r="J1578" s="183"/>
      <c r="K1578" s="46">
        <f>IF([1]Source!I1473&lt;&gt;0, ROUND(I1578/[1]Source!I1473, 2), 0)</f>
        <v>7267.8</v>
      </c>
      <c r="P1578" s="45">
        <f>I1578</f>
        <v>7267.7999999999993</v>
      </c>
    </row>
    <row r="1579" spans="1:22" ht="42" x14ac:dyDescent="0.35">
      <c r="A1579" s="51">
        <v>172</v>
      </c>
      <c r="B1579" s="51" t="str">
        <f>[1]Source!F1474</f>
        <v>1.18-2403-21-6/1</v>
      </c>
      <c r="C1579" s="51" t="str">
        <f>[1]Source!G1474</f>
        <v>Техническое обслуживание приточных установок производительностью до 20000 м3/ч - ежеквартальное</v>
      </c>
      <c r="D1579" s="50" t="str">
        <f>[1]Source!H1474</f>
        <v>установка</v>
      </c>
      <c r="E1579" s="48">
        <f>[1]Source!I1474</f>
        <v>1</v>
      </c>
      <c r="F1579" s="42"/>
      <c r="G1579" s="49"/>
      <c r="H1579" s="48"/>
      <c r="I1579" s="48"/>
      <c r="J1579" s="42"/>
      <c r="K1579" s="42"/>
      <c r="Q1579">
        <f>ROUND(([1]Source!BZ1474/100)*ROUND(([1]Source!AF1474*[1]Source!AV1474)*[1]Source!I1474, 2), 2)</f>
        <v>5123.72</v>
      </c>
      <c r="R1579">
        <f>[1]Source!X1474</f>
        <v>5123.72</v>
      </c>
      <c r="S1579">
        <f>ROUND(([1]Source!CA1474/100)*ROUND(([1]Source!AF1474*[1]Source!AV1474)*[1]Source!I1474, 2), 2)</f>
        <v>731.96</v>
      </c>
      <c r="T1579">
        <f>[1]Source!Y1474</f>
        <v>731.96</v>
      </c>
      <c r="U1579">
        <f>ROUND((175/100)*ROUND(([1]Source!AE1474*[1]Source!AV1474)*[1]Source!I1474, 2), 2)</f>
        <v>0.14000000000000001</v>
      </c>
      <c r="V1579">
        <f>ROUND((108/100)*ROUND([1]Source!CS1474*[1]Source!I1474, 2), 2)</f>
        <v>0.09</v>
      </c>
    </row>
    <row r="1580" spans="1:22" ht="14.5" x14ac:dyDescent="0.35">
      <c r="A1580" s="51"/>
      <c r="B1580" s="51"/>
      <c r="C1580" s="51" t="s">
        <v>183</v>
      </c>
      <c r="D1580" s="50"/>
      <c r="E1580" s="48"/>
      <c r="F1580" s="42">
        <f>[1]Source!AO1474</f>
        <v>1829.9</v>
      </c>
      <c r="G1580" s="49" t="str">
        <f>[1]Source!DG1474</f>
        <v>)*4</v>
      </c>
      <c r="H1580" s="48">
        <f>[1]Source!AV1474</f>
        <v>1</v>
      </c>
      <c r="I1580" s="48">
        <f>IF([1]Source!BA1474&lt;&gt; 0, [1]Source!BA1474, 1)</f>
        <v>1</v>
      </c>
      <c r="J1580" s="42">
        <f>[1]Source!S1474</f>
        <v>7319.6</v>
      </c>
      <c r="K1580" s="42"/>
    </row>
    <row r="1581" spans="1:22" ht="14.5" x14ac:dyDescent="0.35">
      <c r="A1581" s="51"/>
      <c r="B1581" s="51"/>
      <c r="C1581" s="51" t="s">
        <v>182</v>
      </c>
      <c r="D1581" s="50"/>
      <c r="E1581" s="48"/>
      <c r="F1581" s="42">
        <f>[1]Source!AM1474</f>
        <v>4.5599999999999996</v>
      </c>
      <c r="G1581" s="49" t="str">
        <f>[1]Source!DE1474</f>
        <v>)*4</v>
      </c>
      <c r="H1581" s="48">
        <f>[1]Source!AV1474</f>
        <v>1</v>
      </c>
      <c r="I1581" s="48">
        <f>IF([1]Source!BB1474&lt;&gt; 0, [1]Source!BB1474, 1)</f>
        <v>1</v>
      </c>
      <c r="J1581" s="42">
        <f>[1]Source!Q1474</f>
        <v>18.239999999999998</v>
      </c>
      <c r="K1581" s="42"/>
    </row>
    <row r="1582" spans="1:22" ht="14.5" x14ac:dyDescent="0.35">
      <c r="A1582" s="51"/>
      <c r="B1582" s="51"/>
      <c r="C1582" s="51" t="s">
        <v>181</v>
      </c>
      <c r="D1582" s="50"/>
      <c r="E1582" s="48"/>
      <c r="F1582" s="42">
        <f>[1]Source!AN1474</f>
        <v>0.02</v>
      </c>
      <c r="G1582" s="49" t="str">
        <f>[1]Source!DF1474</f>
        <v>)*4</v>
      </c>
      <c r="H1582" s="48">
        <f>[1]Source!AV1474</f>
        <v>1</v>
      </c>
      <c r="I1582" s="48">
        <f>IF([1]Source!BS1474&lt;&gt; 0, [1]Source!BS1474, 1)</f>
        <v>1</v>
      </c>
      <c r="J1582" s="52">
        <f>[1]Source!R1474</f>
        <v>0.08</v>
      </c>
      <c r="K1582" s="42"/>
    </row>
    <row r="1583" spans="1:22" ht="14.5" x14ac:dyDescent="0.35">
      <c r="A1583" s="51"/>
      <c r="B1583" s="51"/>
      <c r="C1583" s="51" t="s">
        <v>180</v>
      </c>
      <c r="D1583" s="50"/>
      <c r="E1583" s="48"/>
      <c r="F1583" s="42">
        <f>[1]Source!AL1474</f>
        <v>29.88</v>
      </c>
      <c r="G1583" s="49" t="str">
        <f>[1]Source!DD1474</f>
        <v>)*4</v>
      </c>
      <c r="H1583" s="48">
        <f>[1]Source!AW1474</f>
        <v>1</v>
      </c>
      <c r="I1583" s="48">
        <f>IF([1]Source!BC1474&lt;&gt; 0, [1]Source!BC1474, 1)</f>
        <v>1</v>
      </c>
      <c r="J1583" s="42">
        <f>[1]Source!P1474</f>
        <v>119.52</v>
      </c>
      <c r="K1583" s="42"/>
    </row>
    <row r="1584" spans="1:22" ht="14.5" x14ac:dyDescent="0.35">
      <c r="A1584" s="51"/>
      <c r="B1584" s="51"/>
      <c r="C1584" s="51" t="s">
        <v>179</v>
      </c>
      <c r="D1584" s="50" t="s">
        <v>176</v>
      </c>
      <c r="E1584" s="48">
        <f>[1]Source!AT1474</f>
        <v>70</v>
      </c>
      <c r="F1584" s="42"/>
      <c r="G1584" s="49"/>
      <c r="H1584" s="48"/>
      <c r="I1584" s="48"/>
      <c r="J1584" s="42">
        <f>SUM(R1579:R1583)</f>
        <v>5123.72</v>
      </c>
      <c r="K1584" s="42"/>
    </row>
    <row r="1585" spans="1:22" ht="14.5" x14ac:dyDescent="0.35">
      <c r="A1585" s="51"/>
      <c r="B1585" s="51"/>
      <c r="C1585" s="51" t="s">
        <v>178</v>
      </c>
      <c r="D1585" s="50" t="s">
        <v>176</v>
      </c>
      <c r="E1585" s="48">
        <f>[1]Source!AU1474</f>
        <v>10</v>
      </c>
      <c r="F1585" s="42"/>
      <c r="G1585" s="49"/>
      <c r="H1585" s="48"/>
      <c r="I1585" s="48"/>
      <c r="J1585" s="42">
        <f>SUM(T1579:T1584)</f>
        <v>731.96</v>
      </c>
      <c r="K1585" s="42"/>
    </row>
    <row r="1586" spans="1:22" ht="14.5" x14ac:dyDescent="0.35">
      <c r="A1586" s="51"/>
      <c r="B1586" s="51"/>
      <c r="C1586" s="51" t="s">
        <v>177</v>
      </c>
      <c r="D1586" s="50" t="s">
        <v>176</v>
      </c>
      <c r="E1586" s="48">
        <f>108</f>
        <v>108</v>
      </c>
      <c r="F1586" s="42"/>
      <c r="G1586" s="49"/>
      <c r="H1586" s="48"/>
      <c r="I1586" s="48"/>
      <c r="J1586" s="42">
        <f>SUM(V1579:V1585)</f>
        <v>0.09</v>
      </c>
      <c r="K1586" s="42"/>
    </row>
    <row r="1587" spans="1:22" ht="14.5" x14ac:dyDescent="0.35">
      <c r="A1587" s="51"/>
      <c r="B1587" s="51"/>
      <c r="C1587" s="51" t="s">
        <v>175</v>
      </c>
      <c r="D1587" s="50" t="s">
        <v>174</v>
      </c>
      <c r="E1587" s="48">
        <f>[1]Source!AQ1474</f>
        <v>5.04</v>
      </c>
      <c r="F1587" s="42"/>
      <c r="G1587" s="49" t="str">
        <f>[1]Source!DI1474</f>
        <v>)*4</v>
      </c>
      <c r="H1587" s="48">
        <f>[1]Source!AV1474</f>
        <v>1</v>
      </c>
      <c r="I1587" s="48"/>
      <c r="J1587" s="42"/>
      <c r="K1587" s="42">
        <f>[1]Source!U1474</f>
        <v>20.16</v>
      </c>
    </row>
    <row r="1588" spans="1:22" ht="14" x14ac:dyDescent="0.3">
      <c r="A1588" s="47"/>
      <c r="B1588" s="47"/>
      <c r="C1588" s="47"/>
      <c r="D1588" s="47"/>
      <c r="E1588" s="47"/>
      <c r="F1588" s="47"/>
      <c r="G1588" s="47"/>
      <c r="H1588" s="47"/>
      <c r="I1588" s="183">
        <f>J1580+J1581+J1583+J1584+J1585+J1586</f>
        <v>13313.130000000001</v>
      </c>
      <c r="J1588" s="183"/>
      <c r="K1588" s="46">
        <f>IF([1]Source!I1474&lt;&gt;0, ROUND(I1588/[1]Source!I1474, 2), 0)</f>
        <v>13313.13</v>
      </c>
      <c r="P1588" s="45">
        <f>I1588</f>
        <v>13313.130000000001</v>
      </c>
    </row>
    <row r="1589" spans="1:22" ht="42" x14ac:dyDescent="0.35">
      <c r="A1589" s="51">
        <v>173</v>
      </c>
      <c r="B1589" s="51" t="str">
        <f>[1]Source!F1475</f>
        <v>1.18-2403-15-2/1</v>
      </c>
      <c r="C1589" s="51" t="str">
        <f>[1]Source!G1475</f>
        <v>Очистка и дезинфекция приточных установок производительностью свыше 5000 м3/ч до 20000 м3/ч</v>
      </c>
      <c r="D1589" s="50" t="str">
        <f>[1]Source!H1475</f>
        <v>установка</v>
      </c>
      <c r="E1589" s="48">
        <f>[1]Source!I1475</f>
        <v>1</v>
      </c>
      <c r="F1589" s="42"/>
      <c r="G1589" s="49"/>
      <c r="H1589" s="48"/>
      <c r="I1589" s="48"/>
      <c r="J1589" s="42"/>
      <c r="K1589" s="42"/>
      <c r="Q1589">
        <f>ROUND(([1]Source!BZ1475/100)*ROUND(([1]Source!AF1475*[1]Source!AV1475)*[1]Source!I1475, 2), 2)</f>
        <v>11740.82</v>
      </c>
      <c r="R1589">
        <f>[1]Source!X1475</f>
        <v>11740.82</v>
      </c>
      <c r="S1589">
        <f>ROUND(([1]Source!CA1475/100)*ROUND(([1]Source!AF1475*[1]Source!AV1475)*[1]Source!I1475, 2), 2)</f>
        <v>1677.26</v>
      </c>
      <c r="T1589">
        <f>[1]Source!Y1475</f>
        <v>1677.26</v>
      </c>
      <c r="U1589">
        <f>ROUND((175/100)*ROUND(([1]Source!AE1475*[1]Source!AV1475)*[1]Source!I1475, 2), 2)</f>
        <v>12899.67</v>
      </c>
      <c r="V1589">
        <f>ROUND((108/100)*ROUND([1]Source!CS1475*[1]Source!I1475, 2), 2)</f>
        <v>7960.94</v>
      </c>
    </row>
    <row r="1590" spans="1:22" ht="14.5" x14ac:dyDescent="0.35">
      <c r="A1590" s="51"/>
      <c r="B1590" s="51"/>
      <c r="C1590" s="51" t="s">
        <v>183</v>
      </c>
      <c r="D1590" s="50"/>
      <c r="E1590" s="48"/>
      <c r="F1590" s="42">
        <f>[1]Source!AO1475</f>
        <v>4193.1499999999996</v>
      </c>
      <c r="G1590" s="49" t="str">
        <f>[1]Source!DG1475</f>
        <v>)*4</v>
      </c>
      <c r="H1590" s="48">
        <f>[1]Source!AV1475</f>
        <v>1</v>
      </c>
      <c r="I1590" s="48">
        <f>IF([1]Source!BA1475&lt;&gt; 0, [1]Source!BA1475, 1)</f>
        <v>1</v>
      </c>
      <c r="J1590" s="42">
        <f>[1]Source!S1475</f>
        <v>16772.599999999999</v>
      </c>
      <c r="K1590" s="42"/>
    </row>
    <row r="1591" spans="1:22" ht="14.5" x14ac:dyDescent="0.35">
      <c r="A1591" s="51"/>
      <c r="B1591" s="51"/>
      <c r="C1591" s="51" t="s">
        <v>182</v>
      </c>
      <c r="D1591" s="50"/>
      <c r="E1591" s="48"/>
      <c r="F1591" s="42">
        <f>[1]Source!AM1475</f>
        <v>2966.57</v>
      </c>
      <c r="G1591" s="49" t="str">
        <f>[1]Source!DE1475</f>
        <v>)*4</v>
      </c>
      <c r="H1591" s="48">
        <f>[1]Source!AV1475</f>
        <v>1</v>
      </c>
      <c r="I1591" s="48">
        <f>IF([1]Source!BB1475&lt;&gt; 0, [1]Source!BB1475, 1)</f>
        <v>1</v>
      </c>
      <c r="J1591" s="42">
        <f>[1]Source!Q1475</f>
        <v>11866.28</v>
      </c>
      <c r="K1591" s="42"/>
    </row>
    <row r="1592" spans="1:22" ht="14.5" x14ac:dyDescent="0.35">
      <c r="A1592" s="51"/>
      <c r="B1592" s="51"/>
      <c r="C1592" s="51" t="s">
        <v>181</v>
      </c>
      <c r="D1592" s="50"/>
      <c r="E1592" s="48"/>
      <c r="F1592" s="42">
        <f>[1]Source!AN1475</f>
        <v>1842.81</v>
      </c>
      <c r="G1592" s="49" t="str">
        <f>[1]Source!DF1475</f>
        <v>)*4</v>
      </c>
      <c r="H1592" s="48">
        <f>[1]Source!AV1475</f>
        <v>1</v>
      </c>
      <c r="I1592" s="48">
        <f>IF([1]Source!BS1475&lt;&gt; 0, [1]Source!BS1475, 1)</f>
        <v>1</v>
      </c>
      <c r="J1592" s="52">
        <f>[1]Source!R1475</f>
        <v>7371.24</v>
      </c>
      <c r="K1592" s="42"/>
    </row>
    <row r="1593" spans="1:22" ht="14.5" x14ac:dyDescent="0.35">
      <c r="A1593" s="51"/>
      <c r="B1593" s="51"/>
      <c r="C1593" s="51" t="s">
        <v>180</v>
      </c>
      <c r="D1593" s="50"/>
      <c r="E1593" s="48"/>
      <c r="F1593" s="42">
        <f>[1]Source!AL1475</f>
        <v>15.54</v>
      </c>
      <c r="G1593" s="49" t="str">
        <f>[1]Source!DD1475</f>
        <v>)*4</v>
      </c>
      <c r="H1593" s="48">
        <f>[1]Source!AW1475</f>
        <v>1</v>
      </c>
      <c r="I1593" s="48">
        <f>IF([1]Source!BC1475&lt;&gt; 0, [1]Source!BC1475, 1)</f>
        <v>1</v>
      </c>
      <c r="J1593" s="42">
        <f>[1]Source!P1475</f>
        <v>62.16</v>
      </c>
      <c r="K1593" s="42"/>
    </row>
    <row r="1594" spans="1:22" ht="14.5" x14ac:dyDescent="0.35">
      <c r="A1594" s="51"/>
      <c r="B1594" s="51"/>
      <c r="C1594" s="51" t="s">
        <v>179</v>
      </c>
      <c r="D1594" s="50" t="s">
        <v>176</v>
      </c>
      <c r="E1594" s="48">
        <f>[1]Source!AT1475</f>
        <v>70</v>
      </c>
      <c r="F1594" s="42"/>
      <c r="G1594" s="49"/>
      <c r="H1594" s="48"/>
      <c r="I1594" s="48"/>
      <c r="J1594" s="42">
        <f>SUM(R1589:R1593)</f>
        <v>11740.82</v>
      </c>
      <c r="K1594" s="42"/>
    </row>
    <row r="1595" spans="1:22" ht="14.5" x14ac:dyDescent="0.35">
      <c r="A1595" s="51"/>
      <c r="B1595" s="51"/>
      <c r="C1595" s="51" t="s">
        <v>178</v>
      </c>
      <c r="D1595" s="50" t="s">
        <v>176</v>
      </c>
      <c r="E1595" s="48">
        <f>[1]Source!AU1475</f>
        <v>10</v>
      </c>
      <c r="F1595" s="42"/>
      <c r="G1595" s="49"/>
      <c r="H1595" s="48"/>
      <c r="I1595" s="48"/>
      <c r="J1595" s="42">
        <f>SUM(T1589:T1594)</f>
        <v>1677.26</v>
      </c>
      <c r="K1595" s="42"/>
    </row>
    <row r="1596" spans="1:22" ht="14.5" x14ac:dyDescent="0.35">
      <c r="A1596" s="51"/>
      <c r="B1596" s="51"/>
      <c r="C1596" s="51" t="s">
        <v>177</v>
      </c>
      <c r="D1596" s="50" t="s">
        <v>176</v>
      </c>
      <c r="E1596" s="48">
        <f>108</f>
        <v>108</v>
      </c>
      <c r="F1596" s="42"/>
      <c r="G1596" s="49"/>
      <c r="H1596" s="48"/>
      <c r="I1596" s="48"/>
      <c r="J1596" s="42">
        <f>SUM(V1589:V1595)</f>
        <v>7960.94</v>
      </c>
      <c r="K1596" s="42"/>
    </row>
    <row r="1597" spans="1:22" ht="14.5" x14ac:dyDescent="0.35">
      <c r="A1597" s="51"/>
      <c r="B1597" s="51"/>
      <c r="C1597" s="51" t="s">
        <v>175</v>
      </c>
      <c r="D1597" s="50" t="s">
        <v>174</v>
      </c>
      <c r="E1597" s="48">
        <f>[1]Source!AQ1475</f>
        <v>13.77</v>
      </c>
      <c r="F1597" s="42"/>
      <c r="G1597" s="49" t="str">
        <f>[1]Source!DI1475</f>
        <v>)*4</v>
      </c>
      <c r="H1597" s="48">
        <f>[1]Source!AV1475</f>
        <v>1</v>
      </c>
      <c r="I1597" s="48"/>
      <c r="J1597" s="42"/>
      <c r="K1597" s="42">
        <f>[1]Source!U1475</f>
        <v>55.08</v>
      </c>
    </row>
    <row r="1598" spans="1:22" ht="14" x14ac:dyDescent="0.3">
      <c r="A1598" s="47"/>
      <c r="B1598" s="47"/>
      <c r="C1598" s="47"/>
      <c r="D1598" s="47"/>
      <c r="E1598" s="47"/>
      <c r="F1598" s="47"/>
      <c r="G1598" s="47"/>
      <c r="H1598" s="47"/>
      <c r="I1598" s="183">
        <f>J1590+J1591+J1593+J1594+J1595+J1596</f>
        <v>50080.060000000005</v>
      </c>
      <c r="J1598" s="183"/>
      <c r="K1598" s="46">
        <f>IF([1]Source!I1475&lt;&gt;0, ROUND(I1598/[1]Source!I1475, 2), 0)</f>
        <v>50080.06</v>
      </c>
      <c r="P1598" s="45">
        <f>I1598</f>
        <v>50080.060000000005</v>
      </c>
    </row>
    <row r="1600" spans="1:22" ht="14" x14ac:dyDescent="0.3">
      <c r="A1600" s="189" t="str">
        <f>CONCATENATE("Итого по подразделу: ",IF([1]Source!G1477&lt;&gt;"Новый подраздел", [1]Source!G1477, ""))</f>
        <v>Итого по подразделу: Приточно-вытяжная установка П3 В6</v>
      </c>
      <c r="B1600" s="189"/>
      <c r="C1600" s="189"/>
      <c r="D1600" s="189"/>
      <c r="E1600" s="189"/>
      <c r="F1600" s="189"/>
      <c r="G1600" s="189"/>
      <c r="H1600" s="189"/>
      <c r="I1600" s="184">
        <f>SUM(P1571:P1599)</f>
        <v>70660.990000000005</v>
      </c>
      <c r="J1600" s="185"/>
      <c r="K1600" s="38"/>
    </row>
    <row r="1603" spans="1:22" ht="16.5" x14ac:dyDescent="0.35">
      <c r="A1603" s="190" t="str">
        <f>CONCATENATE("Подраздел: ",IF([1]Source!G1507&lt;&gt;"Новый подраздел", [1]Source!G1507, ""))</f>
        <v>Подраздел: Вытяжная установка</v>
      </c>
      <c r="B1603" s="190"/>
      <c r="C1603" s="190"/>
      <c r="D1603" s="190"/>
      <c r="E1603" s="190"/>
      <c r="F1603" s="190"/>
      <c r="G1603" s="190"/>
      <c r="H1603" s="190"/>
      <c r="I1603" s="190"/>
      <c r="J1603" s="190"/>
      <c r="K1603" s="190"/>
    </row>
    <row r="1604" spans="1:22" ht="42" x14ac:dyDescent="0.35">
      <c r="A1604" s="51">
        <v>174</v>
      </c>
      <c r="B1604" s="51" t="str">
        <f>[1]Source!F1511</f>
        <v>1.18-2403-20-4/1</v>
      </c>
      <c r="C1604" s="51" t="str">
        <f>[1]Source!G1511</f>
        <v>Техническое обслуживание вытяжных установок производительностью до 20000 м3/ч - ежеквартальное</v>
      </c>
      <c r="D1604" s="50" t="str">
        <f>[1]Source!H1511</f>
        <v>установка</v>
      </c>
      <c r="E1604" s="48">
        <f>[1]Source!I1511</f>
        <v>1</v>
      </c>
      <c r="F1604" s="42"/>
      <c r="G1604" s="49"/>
      <c r="H1604" s="48"/>
      <c r="I1604" s="48"/>
      <c r="J1604" s="42"/>
      <c r="K1604" s="42"/>
      <c r="Q1604">
        <f>ROUND(([1]Source!BZ1511/100)*ROUND(([1]Source!AF1511*[1]Source!AV1511)*[1]Source!I1511, 2), 2)</f>
        <v>2826.18</v>
      </c>
      <c r="R1604">
        <f>[1]Source!X1511</f>
        <v>2826.18</v>
      </c>
      <c r="S1604">
        <f>ROUND(([1]Source!CA1511/100)*ROUND(([1]Source!AF1511*[1]Source!AV1511)*[1]Source!I1511, 2), 2)</f>
        <v>403.74</v>
      </c>
      <c r="T1604">
        <f>[1]Source!Y1511</f>
        <v>403.74</v>
      </c>
      <c r="U1604">
        <f>ROUND((175/100)*ROUND(([1]Source!AE1511*[1]Source!AV1511)*[1]Source!I1511, 2), 2)</f>
        <v>0</v>
      </c>
      <c r="V1604">
        <f>ROUND((108/100)*ROUND([1]Source!CS1511*[1]Source!I1511, 2), 2)</f>
        <v>0</v>
      </c>
    </row>
    <row r="1605" spans="1:22" ht="14.5" x14ac:dyDescent="0.35">
      <c r="A1605" s="51"/>
      <c r="B1605" s="51"/>
      <c r="C1605" s="51" t="s">
        <v>183</v>
      </c>
      <c r="D1605" s="50"/>
      <c r="E1605" s="48"/>
      <c r="F1605" s="42">
        <f>[1]Source!AO1511</f>
        <v>1009.35</v>
      </c>
      <c r="G1605" s="49" t="str">
        <f>[1]Source!DG1511</f>
        <v>)*4</v>
      </c>
      <c r="H1605" s="48">
        <f>[1]Source!AV1511</f>
        <v>1</v>
      </c>
      <c r="I1605" s="48">
        <f>IF([1]Source!BA1511&lt;&gt; 0, [1]Source!BA1511, 1)</f>
        <v>1</v>
      </c>
      <c r="J1605" s="42">
        <f>[1]Source!S1511</f>
        <v>4037.4</v>
      </c>
      <c r="K1605" s="42"/>
    </row>
    <row r="1606" spans="1:22" ht="14.5" x14ac:dyDescent="0.35">
      <c r="A1606" s="51"/>
      <c r="B1606" s="51"/>
      <c r="C1606" s="51" t="s">
        <v>180</v>
      </c>
      <c r="D1606" s="50"/>
      <c r="E1606" s="48"/>
      <c r="F1606" s="42">
        <f>[1]Source!AL1511</f>
        <v>0.12</v>
      </c>
      <c r="G1606" s="49" t="str">
        <f>[1]Source!DD1511</f>
        <v>)*4</v>
      </c>
      <c r="H1606" s="48">
        <f>[1]Source!AW1511</f>
        <v>1</v>
      </c>
      <c r="I1606" s="48">
        <f>IF([1]Source!BC1511&lt;&gt; 0, [1]Source!BC1511, 1)</f>
        <v>1</v>
      </c>
      <c r="J1606" s="42">
        <f>[1]Source!P1511</f>
        <v>0.48</v>
      </c>
      <c r="K1606" s="42"/>
    </row>
    <row r="1607" spans="1:22" ht="14.5" x14ac:dyDescent="0.35">
      <c r="A1607" s="51"/>
      <c r="B1607" s="51"/>
      <c r="C1607" s="51" t="s">
        <v>179</v>
      </c>
      <c r="D1607" s="50" t="s">
        <v>176</v>
      </c>
      <c r="E1607" s="48">
        <f>[1]Source!AT1511</f>
        <v>70</v>
      </c>
      <c r="F1607" s="42"/>
      <c r="G1607" s="49"/>
      <c r="H1607" s="48"/>
      <c r="I1607" s="48"/>
      <c r="J1607" s="42">
        <f>SUM(R1604:R1606)</f>
        <v>2826.18</v>
      </c>
      <c r="K1607" s="42"/>
    </row>
    <row r="1608" spans="1:22" ht="14.5" x14ac:dyDescent="0.35">
      <c r="A1608" s="51"/>
      <c r="B1608" s="51"/>
      <c r="C1608" s="51" t="s">
        <v>178</v>
      </c>
      <c r="D1608" s="50" t="s">
        <v>176</v>
      </c>
      <c r="E1608" s="48">
        <f>[1]Source!AU1511</f>
        <v>10</v>
      </c>
      <c r="F1608" s="42"/>
      <c r="G1608" s="49"/>
      <c r="H1608" s="48"/>
      <c r="I1608" s="48"/>
      <c r="J1608" s="42">
        <f>SUM(T1604:T1607)</f>
        <v>403.74</v>
      </c>
      <c r="K1608" s="42"/>
    </row>
    <row r="1609" spans="1:22" ht="14.5" x14ac:dyDescent="0.35">
      <c r="A1609" s="51"/>
      <c r="B1609" s="51"/>
      <c r="C1609" s="51" t="s">
        <v>175</v>
      </c>
      <c r="D1609" s="50" t="s">
        <v>174</v>
      </c>
      <c r="E1609" s="48">
        <f>[1]Source!AQ1511</f>
        <v>2.78</v>
      </c>
      <c r="F1609" s="42"/>
      <c r="G1609" s="49" t="str">
        <f>[1]Source!DI1511</f>
        <v>)*4</v>
      </c>
      <c r="H1609" s="48">
        <f>[1]Source!AV1511</f>
        <v>1</v>
      </c>
      <c r="I1609" s="48"/>
      <c r="J1609" s="42"/>
      <c r="K1609" s="42">
        <f>[1]Source!U1511</f>
        <v>11.12</v>
      </c>
    </row>
    <row r="1610" spans="1:22" ht="14" x14ac:dyDescent="0.3">
      <c r="A1610" s="47"/>
      <c r="B1610" s="47"/>
      <c r="C1610" s="47"/>
      <c r="D1610" s="47"/>
      <c r="E1610" s="47"/>
      <c r="F1610" s="47"/>
      <c r="G1610" s="47"/>
      <c r="H1610" s="47"/>
      <c r="I1610" s="183">
        <f>J1605+J1606+J1607+J1608</f>
        <v>7267.7999999999993</v>
      </c>
      <c r="J1610" s="183"/>
      <c r="K1610" s="46">
        <f>IF([1]Source!I1511&lt;&gt;0, ROUND(I1610/[1]Source!I1511, 2), 0)</f>
        <v>7267.8</v>
      </c>
      <c r="P1610" s="45">
        <f>I1610</f>
        <v>7267.7999999999993</v>
      </c>
    </row>
    <row r="1612" spans="1:22" ht="14" x14ac:dyDescent="0.3">
      <c r="A1612" s="189" t="str">
        <f>CONCATENATE("Итого по подразделу: ",IF([1]Source!G1513&lt;&gt;"Новый подраздел", [1]Source!G1513, ""))</f>
        <v>Итого по подразделу: Вытяжная установка</v>
      </c>
      <c r="B1612" s="189"/>
      <c r="C1612" s="189"/>
      <c r="D1612" s="189"/>
      <c r="E1612" s="189"/>
      <c r="F1612" s="189"/>
      <c r="G1612" s="189"/>
      <c r="H1612" s="189"/>
      <c r="I1612" s="184">
        <f>SUM(P1603:P1611)</f>
        <v>7267.7999999999993</v>
      </c>
      <c r="J1612" s="185"/>
      <c r="K1612" s="38"/>
    </row>
    <row r="1615" spans="1:22" ht="16.5" x14ac:dyDescent="0.35">
      <c r="A1615" s="190" t="str">
        <f>CONCATENATE("Подраздел: ",IF([1]Source!G1543&lt;&gt;"Новый подраздел", [1]Source!G1543, ""))</f>
        <v>Подраздел: Приточная установка П5</v>
      </c>
      <c r="B1615" s="190"/>
      <c r="C1615" s="190"/>
      <c r="D1615" s="190"/>
      <c r="E1615" s="190"/>
      <c r="F1615" s="190"/>
      <c r="G1615" s="190"/>
      <c r="H1615" s="190"/>
      <c r="I1615" s="190"/>
      <c r="J1615" s="190"/>
      <c r="K1615" s="190"/>
    </row>
    <row r="1616" spans="1:22" ht="42" x14ac:dyDescent="0.35">
      <c r="A1616" s="51">
        <v>175</v>
      </c>
      <c r="B1616" s="51" t="str">
        <f>[1]Source!F1547</f>
        <v>1.18-2403-21-4/1</v>
      </c>
      <c r="C1616" s="51" t="str">
        <f>[1]Source!G1547</f>
        <v>Техническое обслуживание приточных установок производительностью до 5000 м3/ч - ежеквартальное</v>
      </c>
      <c r="D1616" s="50" t="str">
        <f>[1]Source!H1547</f>
        <v>установка</v>
      </c>
      <c r="E1616" s="48">
        <f>[1]Source!I1547</f>
        <v>1</v>
      </c>
      <c r="F1616" s="42"/>
      <c r="G1616" s="49"/>
      <c r="H1616" s="48"/>
      <c r="I1616" s="48"/>
      <c r="J1616" s="42"/>
      <c r="K1616" s="42"/>
      <c r="Q1616">
        <f>ROUND(([1]Source!BZ1547/100)*ROUND(([1]Source!AF1547*[1]Source!AV1547)*[1]Source!I1547, 2), 2)</f>
        <v>3192.17</v>
      </c>
      <c r="R1616">
        <f>[1]Source!X1547</f>
        <v>3192.17</v>
      </c>
      <c r="S1616">
        <f>ROUND(([1]Source!CA1547/100)*ROUND(([1]Source!AF1547*[1]Source!AV1547)*[1]Source!I1547, 2), 2)</f>
        <v>456.02</v>
      </c>
      <c r="T1616">
        <f>[1]Source!Y1547</f>
        <v>456.02</v>
      </c>
      <c r="U1616">
        <f>ROUND((175/100)*ROUND(([1]Source!AE1547*[1]Source!AV1547)*[1]Source!I1547, 2), 2)</f>
        <v>7.0000000000000007E-2</v>
      </c>
      <c r="V1616">
        <f>ROUND((108/100)*ROUND([1]Source!CS1547*[1]Source!I1547, 2), 2)</f>
        <v>0.04</v>
      </c>
    </row>
    <row r="1617" spans="1:22" ht="14.5" x14ac:dyDescent="0.35">
      <c r="A1617" s="51"/>
      <c r="B1617" s="51"/>
      <c r="C1617" s="51" t="s">
        <v>183</v>
      </c>
      <c r="D1617" s="50"/>
      <c r="E1617" s="48"/>
      <c r="F1617" s="42">
        <f>[1]Source!AO1547</f>
        <v>1140.06</v>
      </c>
      <c r="G1617" s="49" t="str">
        <f>[1]Source!DG1547</f>
        <v>)*4</v>
      </c>
      <c r="H1617" s="48">
        <f>[1]Source!AV1547</f>
        <v>1</v>
      </c>
      <c r="I1617" s="48">
        <f>IF([1]Source!BA1547&lt;&gt; 0, [1]Source!BA1547, 1)</f>
        <v>1</v>
      </c>
      <c r="J1617" s="42">
        <f>[1]Source!S1547</f>
        <v>4560.24</v>
      </c>
      <c r="K1617" s="42"/>
    </row>
    <row r="1618" spans="1:22" ht="14.5" x14ac:dyDescent="0.35">
      <c r="A1618" s="51"/>
      <c r="B1618" s="51"/>
      <c r="C1618" s="51" t="s">
        <v>182</v>
      </c>
      <c r="D1618" s="50"/>
      <c r="E1618" s="48"/>
      <c r="F1618" s="42">
        <f>[1]Source!AM1547</f>
        <v>1.52</v>
      </c>
      <c r="G1618" s="49" t="str">
        <f>[1]Source!DE1547</f>
        <v>)*4</v>
      </c>
      <c r="H1618" s="48">
        <f>[1]Source!AV1547</f>
        <v>1</v>
      </c>
      <c r="I1618" s="48">
        <f>IF([1]Source!BB1547&lt;&gt; 0, [1]Source!BB1547, 1)</f>
        <v>1</v>
      </c>
      <c r="J1618" s="42">
        <f>[1]Source!Q1547</f>
        <v>6.08</v>
      </c>
      <c r="K1618" s="42"/>
    </row>
    <row r="1619" spans="1:22" ht="14.5" x14ac:dyDescent="0.35">
      <c r="A1619" s="51"/>
      <c r="B1619" s="51"/>
      <c r="C1619" s="51" t="s">
        <v>181</v>
      </c>
      <c r="D1619" s="50"/>
      <c r="E1619" s="48"/>
      <c r="F1619" s="42">
        <f>[1]Source!AN1547</f>
        <v>0.01</v>
      </c>
      <c r="G1619" s="49" t="str">
        <f>[1]Source!DF1547</f>
        <v>)*4</v>
      </c>
      <c r="H1619" s="48">
        <f>[1]Source!AV1547</f>
        <v>1</v>
      </c>
      <c r="I1619" s="48">
        <f>IF([1]Source!BS1547&lt;&gt; 0, [1]Source!BS1547, 1)</f>
        <v>1</v>
      </c>
      <c r="J1619" s="52">
        <f>[1]Source!R1547</f>
        <v>0.04</v>
      </c>
      <c r="K1619" s="42"/>
    </row>
    <row r="1620" spans="1:22" ht="14.5" x14ac:dyDescent="0.35">
      <c r="A1620" s="51"/>
      <c r="B1620" s="51"/>
      <c r="C1620" s="51" t="s">
        <v>180</v>
      </c>
      <c r="D1620" s="50"/>
      <c r="E1620" s="48"/>
      <c r="F1620" s="42">
        <f>[1]Source!AL1547</f>
        <v>9.3699999999999992</v>
      </c>
      <c r="G1620" s="49" t="str">
        <f>[1]Source!DD1547</f>
        <v>)*4</v>
      </c>
      <c r="H1620" s="48">
        <f>[1]Source!AW1547</f>
        <v>1</v>
      </c>
      <c r="I1620" s="48">
        <f>IF([1]Source!BC1547&lt;&gt; 0, [1]Source!BC1547, 1)</f>
        <v>1</v>
      </c>
      <c r="J1620" s="42">
        <f>[1]Source!P1547</f>
        <v>37.479999999999997</v>
      </c>
      <c r="K1620" s="42"/>
    </row>
    <row r="1621" spans="1:22" ht="14.5" x14ac:dyDescent="0.35">
      <c r="A1621" s="51"/>
      <c r="B1621" s="51"/>
      <c r="C1621" s="51" t="s">
        <v>179</v>
      </c>
      <c r="D1621" s="50" t="s">
        <v>176</v>
      </c>
      <c r="E1621" s="48">
        <f>[1]Source!AT1547</f>
        <v>70</v>
      </c>
      <c r="F1621" s="42"/>
      <c r="G1621" s="49"/>
      <c r="H1621" s="48"/>
      <c r="I1621" s="48"/>
      <c r="J1621" s="42">
        <f>SUM(R1616:R1620)</f>
        <v>3192.17</v>
      </c>
      <c r="K1621" s="42"/>
    </row>
    <row r="1622" spans="1:22" ht="14.5" x14ac:dyDescent="0.35">
      <c r="A1622" s="51"/>
      <c r="B1622" s="51"/>
      <c r="C1622" s="51" t="s">
        <v>178</v>
      </c>
      <c r="D1622" s="50" t="s">
        <v>176</v>
      </c>
      <c r="E1622" s="48">
        <f>[1]Source!AU1547</f>
        <v>10</v>
      </c>
      <c r="F1622" s="42"/>
      <c r="G1622" s="49"/>
      <c r="H1622" s="48"/>
      <c r="I1622" s="48"/>
      <c r="J1622" s="42">
        <f>SUM(T1616:T1621)</f>
        <v>456.02</v>
      </c>
      <c r="K1622" s="42"/>
    </row>
    <row r="1623" spans="1:22" ht="14.5" x14ac:dyDescent="0.35">
      <c r="A1623" s="51"/>
      <c r="B1623" s="51"/>
      <c r="C1623" s="51" t="s">
        <v>177</v>
      </c>
      <c r="D1623" s="50" t="s">
        <v>176</v>
      </c>
      <c r="E1623" s="48">
        <f>108</f>
        <v>108</v>
      </c>
      <c r="F1623" s="42"/>
      <c r="G1623" s="49"/>
      <c r="H1623" s="48"/>
      <c r="I1623" s="48"/>
      <c r="J1623" s="42">
        <f>SUM(V1616:V1622)</f>
        <v>0.04</v>
      </c>
      <c r="K1623" s="42"/>
    </row>
    <row r="1624" spans="1:22" ht="14.5" x14ac:dyDescent="0.35">
      <c r="A1624" s="51"/>
      <c r="B1624" s="51"/>
      <c r="C1624" s="51" t="s">
        <v>175</v>
      </c>
      <c r="D1624" s="50" t="s">
        <v>174</v>
      </c>
      <c r="E1624" s="48">
        <f>[1]Source!AQ1547</f>
        <v>3.14</v>
      </c>
      <c r="F1624" s="42"/>
      <c r="G1624" s="49" t="str">
        <f>[1]Source!DI1547</f>
        <v>)*4</v>
      </c>
      <c r="H1624" s="48">
        <f>[1]Source!AV1547</f>
        <v>1</v>
      </c>
      <c r="I1624" s="48"/>
      <c r="J1624" s="42"/>
      <c r="K1624" s="42">
        <f>[1]Source!U1547</f>
        <v>12.56</v>
      </c>
    </row>
    <row r="1625" spans="1:22" ht="14" x14ac:dyDescent="0.3">
      <c r="A1625" s="47"/>
      <c r="B1625" s="47"/>
      <c r="C1625" s="47"/>
      <c r="D1625" s="47"/>
      <c r="E1625" s="47"/>
      <c r="F1625" s="47"/>
      <c r="G1625" s="47"/>
      <c r="H1625" s="47"/>
      <c r="I1625" s="183">
        <f>J1617+J1618+J1620+J1621+J1622+J1623</f>
        <v>8252.0300000000007</v>
      </c>
      <c r="J1625" s="183"/>
      <c r="K1625" s="46">
        <f>IF([1]Source!I1547&lt;&gt;0, ROUND(I1625/[1]Source!I1547, 2), 0)</f>
        <v>8252.0300000000007</v>
      </c>
      <c r="P1625" s="45">
        <f>I1625</f>
        <v>8252.0300000000007</v>
      </c>
    </row>
    <row r="1626" spans="1:22" ht="42" x14ac:dyDescent="0.35">
      <c r="A1626" s="51">
        <v>176</v>
      </c>
      <c r="B1626" s="51" t="str">
        <f>[1]Source!F1548</f>
        <v>1.18-2403-15-1/1</v>
      </c>
      <c r="C1626" s="51" t="str">
        <f>[1]Source!G1548</f>
        <v>Очистка и дезинфекция приточных установок производительностью до 5000 м3/ч</v>
      </c>
      <c r="D1626" s="50" t="str">
        <f>[1]Source!H1548</f>
        <v>установка</v>
      </c>
      <c r="E1626" s="48">
        <f>[1]Source!I1548</f>
        <v>1</v>
      </c>
      <c r="F1626" s="42"/>
      <c r="G1626" s="49"/>
      <c r="H1626" s="48"/>
      <c r="I1626" s="48"/>
      <c r="J1626" s="42"/>
      <c r="K1626" s="42"/>
      <c r="Q1626">
        <f>ROUND(([1]Source!BZ1548/100)*ROUND(([1]Source!AF1548*[1]Source!AV1548)*[1]Source!I1548, 2), 2)</f>
        <v>8992.14</v>
      </c>
      <c r="R1626">
        <f>[1]Source!X1548</f>
        <v>8992.14</v>
      </c>
      <c r="S1626">
        <f>ROUND(([1]Source!CA1548/100)*ROUND(([1]Source!AF1548*[1]Source!AV1548)*[1]Source!I1548, 2), 2)</f>
        <v>1284.5899999999999</v>
      </c>
      <c r="T1626">
        <f>[1]Source!Y1548</f>
        <v>1284.5899999999999</v>
      </c>
      <c r="U1626">
        <f>ROUND((175/100)*ROUND(([1]Source!AE1548*[1]Source!AV1548)*[1]Source!I1548, 2), 2)</f>
        <v>9841.65</v>
      </c>
      <c r="V1626">
        <f>ROUND((108/100)*ROUND([1]Source!CS1548*[1]Source!I1548, 2), 2)</f>
        <v>6073.7</v>
      </c>
    </row>
    <row r="1627" spans="1:22" ht="14.5" x14ac:dyDescent="0.35">
      <c r="A1627" s="51"/>
      <c r="B1627" s="51"/>
      <c r="C1627" s="51" t="s">
        <v>183</v>
      </c>
      <c r="D1627" s="50"/>
      <c r="E1627" s="48"/>
      <c r="F1627" s="42">
        <f>[1]Source!AO1548</f>
        <v>3211.48</v>
      </c>
      <c r="G1627" s="49" t="str">
        <f>[1]Source!DG1548</f>
        <v>)*4</v>
      </c>
      <c r="H1627" s="48">
        <f>[1]Source!AV1548</f>
        <v>1</v>
      </c>
      <c r="I1627" s="48">
        <f>IF([1]Source!BA1548&lt;&gt; 0, [1]Source!BA1548, 1)</f>
        <v>1</v>
      </c>
      <c r="J1627" s="42">
        <f>[1]Source!S1548</f>
        <v>12845.92</v>
      </c>
      <c r="K1627" s="42"/>
    </row>
    <row r="1628" spans="1:22" ht="14.5" x14ac:dyDescent="0.35">
      <c r="A1628" s="51"/>
      <c r="B1628" s="51"/>
      <c r="C1628" s="51" t="s">
        <v>182</v>
      </c>
      <c r="D1628" s="50"/>
      <c r="E1628" s="48"/>
      <c r="F1628" s="42">
        <f>[1]Source!AM1548</f>
        <v>2255.44</v>
      </c>
      <c r="G1628" s="49" t="str">
        <f>[1]Source!DE1548</f>
        <v>)*4</v>
      </c>
      <c r="H1628" s="48">
        <f>[1]Source!AV1548</f>
        <v>1</v>
      </c>
      <c r="I1628" s="48">
        <f>IF([1]Source!BB1548&lt;&gt; 0, [1]Source!BB1548, 1)</f>
        <v>1</v>
      </c>
      <c r="J1628" s="42">
        <f>[1]Source!Q1548</f>
        <v>9021.76</v>
      </c>
      <c r="K1628" s="42"/>
    </row>
    <row r="1629" spans="1:22" ht="14.5" x14ac:dyDescent="0.35">
      <c r="A1629" s="51"/>
      <c r="B1629" s="51"/>
      <c r="C1629" s="51" t="s">
        <v>181</v>
      </c>
      <c r="D1629" s="50"/>
      <c r="E1629" s="48"/>
      <c r="F1629" s="42">
        <f>[1]Source!AN1548</f>
        <v>1405.95</v>
      </c>
      <c r="G1629" s="49" t="str">
        <f>[1]Source!DF1548</f>
        <v>)*4</v>
      </c>
      <c r="H1629" s="48">
        <f>[1]Source!AV1548</f>
        <v>1</v>
      </c>
      <c r="I1629" s="48">
        <f>IF([1]Source!BS1548&lt;&gt; 0, [1]Source!BS1548, 1)</f>
        <v>1</v>
      </c>
      <c r="J1629" s="52">
        <f>[1]Source!R1548</f>
        <v>5623.8</v>
      </c>
      <c r="K1629" s="42"/>
    </row>
    <row r="1630" spans="1:22" ht="14.5" x14ac:dyDescent="0.35">
      <c r="A1630" s="51"/>
      <c r="B1630" s="51"/>
      <c r="C1630" s="51" t="s">
        <v>180</v>
      </c>
      <c r="D1630" s="50"/>
      <c r="E1630" s="48"/>
      <c r="F1630" s="42">
        <f>[1]Source!AL1548</f>
        <v>14.66</v>
      </c>
      <c r="G1630" s="49" t="str">
        <f>[1]Source!DD1548</f>
        <v>)*4</v>
      </c>
      <c r="H1630" s="48">
        <f>[1]Source!AW1548</f>
        <v>1</v>
      </c>
      <c r="I1630" s="48">
        <f>IF([1]Source!BC1548&lt;&gt; 0, [1]Source!BC1548, 1)</f>
        <v>1</v>
      </c>
      <c r="J1630" s="42">
        <f>[1]Source!P1548</f>
        <v>58.64</v>
      </c>
      <c r="K1630" s="42"/>
    </row>
    <row r="1631" spans="1:22" ht="14.5" x14ac:dyDescent="0.35">
      <c r="A1631" s="51"/>
      <c r="B1631" s="51"/>
      <c r="C1631" s="51" t="s">
        <v>179</v>
      </c>
      <c r="D1631" s="50" t="s">
        <v>176</v>
      </c>
      <c r="E1631" s="48">
        <f>[1]Source!AT1548</f>
        <v>70</v>
      </c>
      <c r="F1631" s="42"/>
      <c r="G1631" s="49"/>
      <c r="H1631" s="48"/>
      <c r="I1631" s="48"/>
      <c r="J1631" s="42">
        <f>SUM(R1626:R1630)</f>
        <v>8992.14</v>
      </c>
      <c r="K1631" s="42"/>
    </row>
    <row r="1632" spans="1:22" ht="14.5" x14ac:dyDescent="0.35">
      <c r="A1632" s="51"/>
      <c r="B1632" s="51"/>
      <c r="C1632" s="51" t="s">
        <v>178</v>
      </c>
      <c r="D1632" s="50" t="s">
        <v>176</v>
      </c>
      <c r="E1632" s="48">
        <f>[1]Source!AU1548</f>
        <v>10</v>
      </c>
      <c r="F1632" s="42"/>
      <c r="G1632" s="49"/>
      <c r="H1632" s="48"/>
      <c r="I1632" s="48"/>
      <c r="J1632" s="42">
        <f>SUM(T1626:T1631)</f>
        <v>1284.5899999999999</v>
      </c>
      <c r="K1632" s="42"/>
    </row>
    <row r="1633" spans="1:22" ht="14.5" x14ac:dyDescent="0.35">
      <c r="A1633" s="51"/>
      <c r="B1633" s="51"/>
      <c r="C1633" s="51" t="s">
        <v>177</v>
      </c>
      <c r="D1633" s="50" t="s">
        <v>176</v>
      </c>
      <c r="E1633" s="48">
        <f>108</f>
        <v>108</v>
      </c>
      <c r="F1633" s="42"/>
      <c r="G1633" s="49"/>
      <c r="H1633" s="48"/>
      <c r="I1633" s="48"/>
      <c r="J1633" s="42">
        <f>SUM(V1626:V1632)</f>
        <v>6073.7</v>
      </c>
      <c r="K1633" s="42"/>
    </row>
    <row r="1634" spans="1:22" ht="14.5" x14ac:dyDescent="0.35">
      <c r="A1634" s="51"/>
      <c r="B1634" s="51"/>
      <c r="C1634" s="51" t="s">
        <v>175</v>
      </c>
      <c r="D1634" s="50" t="s">
        <v>174</v>
      </c>
      <c r="E1634" s="48">
        <f>[1]Source!AQ1548</f>
        <v>10.55</v>
      </c>
      <c r="F1634" s="42"/>
      <c r="G1634" s="49" t="str">
        <f>[1]Source!DI1548</f>
        <v>)*4</v>
      </c>
      <c r="H1634" s="48">
        <f>[1]Source!AV1548</f>
        <v>1</v>
      </c>
      <c r="I1634" s="48"/>
      <c r="J1634" s="42"/>
      <c r="K1634" s="42">
        <f>[1]Source!U1548</f>
        <v>42.2</v>
      </c>
    </row>
    <row r="1635" spans="1:22" ht="14" x14ac:dyDescent="0.3">
      <c r="A1635" s="47"/>
      <c r="B1635" s="47"/>
      <c r="C1635" s="47"/>
      <c r="D1635" s="47"/>
      <c r="E1635" s="47"/>
      <c r="F1635" s="47"/>
      <c r="G1635" s="47"/>
      <c r="H1635" s="47"/>
      <c r="I1635" s="183">
        <f>J1627+J1628+J1630+J1631+J1632+J1633</f>
        <v>38276.75</v>
      </c>
      <c r="J1635" s="183"/>
      <c r="K1635" s="46">
        <f>IF([1]Source!I1548&lt;&gt;0, ROUND(I1635/[1]Source!I1548, 2), 0)</f>
        <v>38276.75</v>
      </c>
      <c r="P1635" s="45">
        <f>I1635</f>
        <v>38276.75</v>
      </c>
    </row>
    <row r="1637" spans="1:22" ht="14" x14ac:dyDescent="0.3">
      <c r="A1637" s="189" t="str">
        <f>CONCATENATE("Итого по подразделу: ",IF([1]Source!G1550&lt;&gt;"Новый подраздел", [1]Source!G1550, ""))</f>
        <v>Итого по подразделу: Приточная установка П5</v>
      </c>
      <c r="B1637" s="189"/>
      <c r="C1637" s="189"/>
      <c r="D1637" s="189"/>
      <c r="E1637" s="189"/>
      <c r="F1637" s="189"/>
      <c r="G1637" s="189"/>
      <c r="H1637" s="189"/>
      <c r="I1637" s="184">
        <f>SUM(P1615:P1636)</f>
        <v>46528.78</v>
      </c>
      <c r="J1637" s="185"/>
      <c r="K1637" s="38"/>
    </row>
    <row r="1640" spans="1:22" ht="16.5" x14ac:dyDescent="0.35">
      <c r="A1640" s="190" t="str">
        <f>CONCATENATE("Подраздел: ",IF([1]Source!G1580&lt;&gt;"Новый подраздел", [1]Source!G1580, ""))</f>
        <v>Подраздел: Приточная установка П6</v>
      </c>
      <c r="B1640" s="190"/>
      <c r="C1640" s="190"/>
      <c r="D1640" s="190"/>
      <c r="E1640" s="190"/>
      <c r="F1640" s="190"/>
      <c r="G1640" s="190"/>
      <c r="H1640" s="190"/>
      <c r="I1640" s="190"/>
      <c r="J1640" s="190"/>
      <c r="K1640" s="190"/>
    </row>
    <row r="1641" spans="1:22" ht="42" x14ac:dyDescent="0.35">
      <c r="A1641" s="51">
        <v>177</v>
      </c>
      <c r="B1641" s="51" t="str">
        <f>[1]Source!F1584</f>
        <v>1.18-2403-21-6/1</v>
      </c>
      <c r="C1641" s="51" t="str">
        <f>[1]Source!G1584</f>
        <v>Техническое обслуживание приточных установок производительностью до 20000 м3/ч - ежеквартальное</v>
      </c>
      <c r="D1641" s="50" t="str">
        <f>[1]Source!H1584</f>
        <v>установка</v>
      </c>
      <c r="E1641" s="48">
        <f>[1]Source!I1584</f>
        <v>1</v>
      </c>
      <c r="F1641" s="42"/>
      <c r="G1641" s="49"/>
      <c r="H1641" s="48"/>
      <c r="I1641" s="48"/>
      <c r="J1641" s="42"/>
      <c r="K1641" s="42"/>
      <c r="Q1641">
        <f>ROUND(([1]Source!BZ1584/100)*ROUND(([1]Source!AF1584*[1]Source!AV1584)*[1]Source!I1584, 2), 2)</f>
        <v>5123.72</v>
      </c>
      <c r="R1641">
        <f>[1]Source!X1584</f>
        <v>5123.72</v>
      </c>
      <c r="S1641">
        <f>ROUND(([1]Source!CA1584/100)*ROUND(([1]Source!AF1584*[1]Source!AV1584)*[1]Source!I1584, 2), 2)</f>
        <v>731.96</v>
      </c>
      <c r="T1641">
        <f>[1]Source!Y1584</f>
        <v>731.96</v>
      </c>
      <c r="U1641">
        <f>ROUND((175/100)*ROUND(([1]Source!AE1584*[1]Source!AV1584)*[1]Source!I1584, 2), 2)</f>
        <v>0.14000000000000001</v>
      </c>
      <c r="V1641">
        <f>ROUND((108/100)*ROUND([1]Source!CS1584*[1]Source!I1584, 2), 2)</f>
        <v>0.09</v>
      </c>
    </row>
    <row r="1642" spans="1:22" ht="14.5" x14ac:dyDescent="0.35">
      <c r="A1642" s="51"/>
      <c r="B1642" s="51"/>
      <c r="C1642" s="51" t="s">
        <v>183</v>
      </c>
      <c r="D1642" s="50"/>
      <c r="E1642" s="48"/>
      <c r="F1642" s="42">
        <f>[1]Source!AO1584</f>
        <v>1829.9</v>
      </c>
      <c r="G1642" s="49" t="str">
        <f>[1]Source!DG1584</f>
        <v>)*4</v>
      </c>
      <c r="H1642" s="48">
        <f>[1]Source!AV1584</f>
        <v>1</v>
      </c>
      <c r="I1642" s="48">
        <f>IF([1]Source!BA1584&lt;&gt; 0, [1]Source!BA1584, 1)</f>
        <v>1</v>
      </c>
      <c r="J1642" s="42">
        <f>[1]Source!S1584</f>
        <v>7319.6</v>
      </c>
      <c r="K1642" s="42"/>
    </row>
    <row r="1643" spans="1:22" ht="14.5" x14ac:dyDescent="0.35">
      <c r="A1643" s="51"/>
      <c r="B1643" s="51"/>
      <c r="C1643" s="51" t="s">
        <v>182</v>
      </c>
      <c r="D1643" s="50"/>
      <c r="E1643" s="48"/>
      <c r="F1643" s="42">
        <f>[1]Source!AM1584</f>
        <v>4.5599999999999996</v>
      </c>
      <c r="G1643" s="49" t="str">
        <f>[1]Source!DE1584</f>
        <v>)*4</v>
      </c>
      <c r="H1643" s="48">
        <f>[1]Source!AV1584</f>
        <v>1</v>
      </c>
      <c r="I1643" s="48">
        <f>IF([1]Source!BB1584&lt;&gt; 0, [1]Source!BB1584, 1)</f>
        <v>1</v>
      </c>
      <c r="J1643" s="42">
        <f>[1]Source!Q1584</f>
        <v>18.239999999999998</v>
      </c>
      <c r="K1643" s="42"/>
    </row>
    <row r="1644" spans="1:22" ht="14.5" x14ac:dyDescent="0.35">
      <c r="A1644" s="51"/>
      <c r="B1644" s="51"/>
      <c r="C1644" s="51" t="s">
        <v>181</v>
      </c>
      <c r="D1644" s="50"/>
      <c r="E1644" s="48"/>
      <c r="F1644" s="42">
        <f>[1]Source!AN1584</f>
        <v>0.02</v>
      </c>
      <c r="G1644" s="49" t="str">
        <f>[1]Source!DF1584</f>
        <v>)*4</v>
      </c>
      <c r="H1644" s="48">
        <f>[1]Source!AV1584</f>
        <v>1</v>
      </c>
      <c r="I1644" s="48">
        <f>IF([1]Source!BS1584&lt;&gt; 0, [1]Source!BS1584, 1)</f>
        <v>1</v>
      </c>
      <c r="J1644" s="52">
        <f>[1]Source!R1584</f>
        <v>0.08</v>
      </c>
      <c r="K1644" s="42"/>
    </row>
    <row r="1645" spans="1:22" ht="14.5" x14ac:dyDescent="0.35">
      <c r="A1645" s="51"/>
      <c r="B1645" s="51"/>
      <c r="C1645" s="51" t="s">
        <v>180</v>
      </c>
      <c r="D1645" s="50"/>
      <c r="E1645" s="48"/>
      <c r="F1645" s="42">
        <f>[1]Source!AL1584</f>
        <v>29.88</v>
      </c>
      <c r="G1645" s="49" t="str">
        <f>[1]Source!DD1584</f>
        <v>)*4</v>
      </c>
      <c r="H1645" s="48">
        <f>[1]Source!AW1584</f>
        <v>1</v>
      </c>
      <c r="I1645" s="48">
        <f>IF([1]Source!BC1584&lt;&gt; 0, [1]Source!BC1584, 1)</f>
        <v>1</v>
      </c>
      <c r="J1645" s="42">
        <f>[1]Source!P1584</f>
        <v>119.52</v>
      </c>
      <c r="K1645" s="42"/>
    </row>
    <row r="1646" spans="1:22" ht="14.5" x14ac:dyDescent="0.35">
      <c r="A1646" s="51"/>
      <c r="B1646" s="51"/>
      <c r="C1646" s="51" t="s">
        <v>179</v>
      </c>
      <c r="D1646" s="50" t="s">
        <v>176</v>
      </c>
      <c r="E1646" s="48">
        <f>[1]Source!AT1584</f>
        <v>70</v>
      </c>
      <c r="F1646" s="42"/>
      <c r="G1646" s="49"/>
      <c r="H1646" s="48"/>
      <c r="I1646" s="48"/>
      <c r="J1646" s="42">
        <f>SUM(R1641:R1645)</f>
        <v>5123.72</v>
      </c>
      <c r="K1646" s="42"/>
    </row>
    <row r="1647" spans="1:22" ht="14.5" x14ac:dyDescent="0.35">
      <c r="A1647" s="51"/>
      <c r="B1647" s="51"/>
      <c r="C1647" s="51" t="s">
        <v>178</v>
      </c>
      <c r="D1647" s="50" t="s">
        <v>176</v>
      </c>
      <c r="E1647" s="48">
        <f>[1]Source!AU1584</f>
        <v>10</v>
      </c>
      <c r="F1647" s="42"/>
      <c r="G1647" s="49"/>
      <c r="H1647" s="48"/>
      <c r="I1647" s="48"/>
      <c r="J1647" s="42">
        <f>SUM(T1641:T1646)</f>
        <v>731.96</v>
      </c>
      <c r="K1647" s="42"/>
    </row>
    <row r="1648" spans="1:22" ht="14.5" x14ac:dyDescent="0.35">
      <c r="A1648" s="51"/>
      <c r="B1648" s="51"/>
      <c r="C1648" s="51" t="s">
        <v>177</v>
      </c>
      <c r="D1648" s="50" t="s">
        <v>176</v>
      </c>
      <c r="E1648" s="48">
        <f>108</f>
        <v>108</v>
      </c>
      <c r="F1648" s="42"/>
      <c r="G1648" s="49"/>
      <c r="H1648" s="48"/>
      <c r="I1648" s="48"/>
      <c r="J1648" s="42">
        <f>SUM(V1641:V1647)</f>
        <v>0.09</v>
      </c>
      <c r="K1648" s="42"/>
    </row>
    <row r="1649" spans="1:22" ht="14.5" x14ac:dyDescent="0.35">
      <c r="A1649" s="51"/>
      <c r="B1649" s="51"/>
      <c r="C1649" s="51" t="s">
        <v>175</v>
      </c>
      <c r="D1649" s="50" t="s">
        <v>174</v>
      </c>
      <c r="E1649" s="48">
        <f>[1]Source!AQ1584</f>
        <v>5.04</v>
      </c>
      <c r="F1649" s="42"/>
      <c r="G1649" s="49" t="str">
        <f>[1]Source!DI1584</f>
        <v>)*4</v>
      </c>
      <c r="H1649" s="48">
        <f>[1]Source!AV1584</f>
        <v>1</v>
      </c>
      <c r="I1649" s="48"/>
      <c r="J1649" s="42"/>
      <c r="K1649" s="42">
        <f>[1]Source!U1584</f>
        <v>20.16</v>
      </c>
    </row>
    <row r="1650" spans="1:22" ht="14" x14ac:dyDescent="0.3">
      <c r="A1650" s="47"/>
      <c r="B1650" s="47"/>
      <c r="C1650" s="47"/>
      <c r="D1650" s="47"/>
      <c r="E1650" s="47"/>
      <c r="F1650" s="47"/>
      <c r="G1650" s="47"/>
      <c r="H1650" s="47"/>
      <c r="I1650" s="183">
        <f>J1642+J1643+J1645+J1646+J1647+J1648</f>
        <v>13313.130000000001</v>
      </c>
      <c r="J1650" s="183"/>
      <c r="K1650" s="46">
        <f>IF([1]Source!I1584&lt;&gt;0, ROUND(I1650/[1]Source!I1584, 2), 0)</f>
        <v>13313.13</v>
      </c>
      <c r="P1650" s="45">
        <f>I1650</f>
        <v>13313.130000000001</v>
      </c>
    </row>
    <row r="1651" spans="1:22" ht="42" x14ac:dyDescent="0.35">
      <c r="A1651" s="51">
        <v>178</v>
      </c>
      <c r="B1651" s="51" t="str">
        <f>[1]Source!F1585</f>
        <v>1.18-2403-15-2/1</v>
      </c>
      <c r="C1651" s="51" t="str">
        <f>[1]Source!G1585</f>
        <v>Очистка и дезинфекция приточных установок производительностью свыше 5000 м3/ч до 20000 м3/ч</v>
      </c>
      <c r="D1651" s="50" t="str">
        <f>[1]Source!H1585</f>
        <v>установка</v>
      </c>
      <c r="E1651" s="48">
        <f>[1]Source!I1585</f>
        <v>1</v>
      </c>
      <c r="F1651" s="42"/>
      <c r="G1651" s="49"/>
      <c r="H1651" s="48"/>
      <c r="I1651" s="48"/>
      <c r="J1651" s="42"/>
      <c r="K1651" s="42"/>
      <c r="Q1651">
        <f>ROUND(([1]Source!BZ1585/100)*ROUND(([1]Source!AF1585*[1]Source!AV1585)*[1]Source!I1585, 2), 2)</f>
        <v>11740.82</v>
      </c>
      <c r="R1651">
        <f>[1]Source!X1585</f>
        <v>11740.82</v>
      </c>
      <c r="S1651">
        <f>ROUND(([1]Source!CA1585/100)*ROUND(([1]Source!AF1585*[1]Source!AV1585)*[1]Source!I1585, 2), 2)</f>
        <v>1677.26</v>
      </c>
      <c r="T1651">
        <f>[1]Source!Y1585</f>
        <v>1677.26</v>
      </c>
      <c r="U1651">
        <f>ROUND((175/100)*ROUND(([1]Source!AE1585*[1]Source!AV1585)*[1]Source!I1585, 2), 2)</f>
        <v>12899.67</v>
      </c>
      <c r="V1651">
        <f>ROUND((108/100)*ROUND([1]Source!CS1585*[1]Source!I1585, 2), 2)</f>
        <v>7960.94</v>
      </c>
    </row>
    <row r="1652" spans="1:22" ht="14.5" x14ac:dyDescent="0.35">
      <c r="A1652" s="51"/>
      <c r="B1652" s="51"/>
      <c r="C1652" s="51" t="s">
        <v>183</v>
      </c>
      <c r="D1652" s="50"/>
      <c r="E1652" s="48"/>
      <c r="F1652" s="42">
        <f>[1]Source!AO1585</f>
        <v>4193.1499999999996</v>
      </c>
      <c r="G1652" s="49" t="str">
        <f>[1]Source!DG1585</f>
        <v>)*4</v>
      </c>
      <c r="H1652" s="48">
        <f>[1]Source!AV1585</f>
        <v>1</v>
      </c>
      <c r="I1652" s="48">
        <f>IF([1]Source!BA1585&lt;&gt; 0, [1]Source!BA1585, 1)</f>
        <v>1</v>
      </c>
      <c r="J1652" s="42">
        <f>[1]Source!S1585</f>
        <v>16772.599999999999</v>
      </c>
      <c r="K1652" s="42"/>
    </row>
    <row r="1653" spans="1:22" ht="14.5" x14ac:dyDescent="0.35">
      <c r="A1653" s="51"/>
      <c r="B1653" s="51"/>
      <c r="C1653" s="51" t="s">
        <v>182</v>
      </c>
      <c r="D1653" s="50"/>
      <c r="E1653" s="48"/>
      <c r="F1653" s="42">
        <f>[1]Source!AM1585</f>
        <v>2966.57</v>
      </c>
      <c r="G1653" s="49" t="str">
        <f>[1]Source!DE1585</f>
        <v>)*4</v>
      </c>
      <c r="H1653" s="48">
        <f>[1]Source!AV1585</f>
        <v>1</v>
      </c>
      <c r="I1653" s="48">
        <f>IF([1]Source!BB1585&lt;&gt; 0, [1]Source!BB1585, 1)</f>
        <v>1</v>
      </c>
      <c r="J1653" s="42">
        <f>[1]Source!Q1585</f>
        <v>11866.28</v>
      </c>
      <c r="K1653" s="42"/>
    </row>
    <row r="1654" spans="1:22" ht="14.5" x14ac:dyDescent="0.35">
      <c r="A1654" s="51"/>
      <c r="B1654" s="51"/>
      <c r="C1654" s="51" t="s">
        <v>181</v>
      </c>
      <c r="D1654" s="50"/>
      <c r="E1654" s="48"/>
      <c r="F1654" s="42">
        <f>[1]Source!AN1585</f>
        <v>1842.81</v>
      </c>
      <c r="G1654" s="49" t="str">
        <f>[1]Source!DF1585</f>
        <v>)*4</v>
      </c>
      <c r="H1654" s="48">
        <f>[1]Source!AV1585</f>
        <v>1</v>
      </c>
      <c r="I1654" s="48">
        <f>IF([1]Source!BS1585&lt;&gt; 0, [1]Source!BS1585, 1)</f>
        <v>1</v>
      </c>
      <c r="J1654" s="52">
        <f>[1]Source!R1585</f>
        <v>7371.24</v>
      </c>
      <c r="K1654" s="42"/>
    </row>
    <row r="1655" spans="1:22" ht="14.5" x14ac:dyDescent="0.35">
      <c r="A1655" s="51"/>
      <c r="B1655" s="51"/>
      <c r="C1655" s="51" t="s">
        <v>180</v>
      </c>
      <c r="D1655" s="50"/>
      <c r="E1655" s="48"/>
      <c r="F1655" s="42">
        <f>[1]Source!AL1585</f>
        <v>15.54</v>
      </c>
      <c r="G1655" s="49" t="str">
        <f>[1]Source!DD1585</f>
        <v>)*4</v>
      </c>
      <c r="H1655" s="48">
        <f>[1]Source!AW1585</f>
        <v>1</v>
      </c>
      <c r="I1655" s="48">
        <f>IF([1]Source!BC1585&lt;&gt; 0, [1]Source!BC1585, 1)</f>
        <v>1</v>
      </c>
      <c r="J1655" s="42">
        <f>[1]Source!P1585</f>
        <v>62.16</v>
      </c>
      <c r="K1655" s="42"/>
    </row>
    <row r="1656" spans="1:22" ht="14.5" x14ac:dyDescent="0.35">
      <c r="A1656" s="51"/>
      <c r="B1656" s="51"/>
      <c r="C1656" s="51" t="s">
        <v>179</v>
      </c>
      <c r="D1656" s="50" t="s">
        <v>176</v>
      </c>
      <c r="E1656" s="48">
        <f>[1]Source!AT1585</f>
        <v>70</v>
      </c>
      <c r="F1656" s="42"/>
      <c r="G1656" s="49"/>
      <c r="H1656" s="48"/>
      <c r="I1656" s="48"/>
      <c r="J1656" s="42">
        <f>SUM(R1651:R1655)</f>
        <v>11740.82</v>
      </c>
      <c r="K1656" s="42"/>
    </row>
    <row r="1657" spans="1:22" ht="14.5" x14ac:dyDescent="0.35">
      <c r="A1657" s="51"/>
      <c r="B1657" s="51"/>
      <c r="C1657" s="51" t="s">
        <v>178</v>
      </c>
      <c r="D1657" s="50" t="s">
        <v>176</v>
      </c>
      <c r="E1657" s="48">
        <f>[1]Source!AU1585</f>
        <v>10</v>
      </c>
      <c r="F1657" s="42"/>
      <c r="G1657" s="49"/>
      <c r="H1657" s="48"/>
      <c r="I1657" s="48"/>
      <c r="J1657" s="42">
        <f>SUM(T1651:T1656)</f>
        <v>1677.26</v>
      </c>
      <c r="K1657" s="42"/>
    </row>
    <row r="1658" spans="1:22" ht="14.5" x14ac:dyDescent="0.35">
      <c r="A1658" s="51"/>
      <c r="B1658" s="51"/>
      <c r="C1658" s="51" t="s">
        <v>177</v>
      </c>
      <c r="D1658" s="50" t="s">
        <v>176</v>
      </c>
      <c r="E1658" s="48">
        <f>108</f>
        <v>108</v>
      </c>
      <c r="F1658" s="42"/>
      <c r="G1658" s="49"/>
      <c r="H1658" s="48"/>
      <c r="I1658" s="48"/>
      <c r="J1658" s="42">
        <f>SUM(V1651:V1657)</f>
        <v>7960.94</v>
      </c>
      <c r="K1658" s="42"/>
    </row>
    <row r="1659" spans="1:22" ht="14.5" x14ac:dyDescent="0.35">
      <c r="A1659" s="51"/>
      <c r="B1659" s="51"/>
      <c r="C1659" s="51" t="s">
        <v>175</v>
      </c>
      <c r="D1659" s="50" t="s">
        <v>174</v>
      </c>
      <c r="E1659" s="48">
        <f>[1]Source!AQ1585</f>
        <v>13.77</v>
      </c>
      <c r="F1659" s="42"/>
      <c r="G1659" s="49" t="str">
        <f>[1]Source!DI1585</f>
        <v>)*4</v>
      </c>
      <c r="H1659" s="48">
        <f>[1]Source!AV1585</f>
        <v>1</v>
      </c>
      <c r="I1659" s="48"/>
      <c r="J1659" s="42"/>
      <c r="K1659" s="42">
        <f>[1]Source!U1585</f>
        <v>55.08</v>
      </c>
    </row>
    <row r="1660" spans="1:22" ht="14" x14ac:dyDescent="0.3">
      <c r="A1660" s="47"/>
      <c r="B1660" s="47"/>
      <c r="C1660" s="47"/>
      <c r="D1660" s="47"/>
      <c r="E1660" s="47"/>
      <c r="F1660" s="47"/>
      <c r="G1660" s="47"/>
      <c r="H1660" s="47"/>
      <c r="I1660" s="183">
        <f>J1652+J1653+J1655+J1656+J1657+J1658</f>
        <v>50080.060000000005</v>
      </c>
      <c r="J1660" s="183"/>
      <c r="K1660" s="46">
        <f>IF([1]Source!I1585&lt;&gt;0, ROUND(I1660/[1]Source!I1585, 2), 0)</f>
        <v>50080.06</v>
      </c>
      <c r="P1660" s="45">
        <f>I1660</f>
        <v>50080.060000000005</v>
      </c>
    </row>
    <row r="1662" spans="1:22" ht="14" x14ac:dyDescent="0.3">
      <c r="A1662" s="189" t="str">
        <f>CONCATENATE("Итого по подразделу: ",IF([1]Source!G1587&lt;&gt;"Новый подраздел", [1]Source!G1587, ""))</f>
        <v>Итого по подразделу: Приточная установка П6</v>
      </c>
      <c r="B1662" s="189"/>
      <c r="C1662" s="189"/>
      <c r="D1662" s="189"/>
      <c r="E1662" s="189"/>
      <c r="F1662" s="189"/>
      <c r="G1662" s="189"/>
      <c r="H1662" s="189"/>
      <c r="I1662" s="184">
        <f>SUM(P1640:P1661)</f>
        <v>63393.19</v>
      </c>
      <c r="J1662" s="185"/>
      <c r="K1662" s="38"/>
    </row>
    <row r="1665" spans="1:22" ht="16.5" x14ac:dyDescent="0.35">
      <c r="A1665" s="190" t="str">
        <f>CONCATENATE("Подраздел: ",IF([1]Source!G1617&lt;&gt;"Новый подраздел", [1]Source!G1617, ""))</f>
        <v>Подраздел: Приточная установка П7</v>
      </c>
      <c r="B1665" s="190"/>
      <c r="C1665" s="190"/>
      <c r="D1665" s="190"/>
      <c r="E1665" s="190"/>
      <c r="F1665" s="190"/>
      <c r="G1665" s="190"/>
      <c r="H1665" s="190"/>
      <c r="I1665" s="190"/>
      <c r="J1665" s="190"/>
      <c r="K1665" s="190"/>
    </row>
    <row r="1666" spans="1:22" ht="42" x14ac:dyDescent="0.35">
      <c r="A1666" s="51">
        <v>179</v>
      </c>
      <c r="B1666" s="51" t="str">
        <f>[1]Source!F1621</f>
        <v>1.18-2403-21-4/1</v>
      </c>
      <c r="C1666" s="51" t="str">
        <f>[1]Source!G1621</f>
        <v>Техническое обслуживание приточных установок производительностью до 5000 м3/ч - ежеквартальное</v>
      </c>
      <c r="D1666" s="50" t="str">
        <f>[1]Source!H1621</f>
        <v>установка</v>
      </c>
      <c r="E1666" s="48">
        <f>[1]Source!I1621</f>
        <v>1</v>
      </c>
      <c r="F1666" s="42"/>
      <c r="G1666" s="49"/>
      <c r="H1666" s="48"/>
      <c r="I1666" s="48"/>
      <c r="J1666" s="42"/>
      <c r="K1666" s="42"/>
      <c r="Q1666">
        <f>ROUND(([1]Source!BZ1621/100)*ROUND(([1]Source!AF1621*[1]Source!AV1621)*[1]Source!I1621, 2), 2)</f>
        <v>3192.17</v>
      </c>
      <c r="R1666">
        <f>[1]Source!X1621</f>
        <v>3192.17</v>
      </c>
      <c r="S1666">
        <f>ROUND(([1]Source!CA1621/100)*ROUND(([1]Source!AF1621*[1]Source!AV1621)*[1]Source!I1621, 2), 2)</f>
        <v>456.02</v>
      </c>
      <c r="T1666">
        <f>[1]Source!Y1621</f>
        <v>456.02</v>
      </c>
      <c r="U1666">
        <f>ROUND((175/100)*ROUND(([1]Source!AE1621*[1]Source!AV1621)*[1]Source!I1621, 2), 2)</f>
        <v>7.0000000000000007E-2</v>
      </c>
      <c r="V1666">
        <f>ROUND((108/100)*ROUND([1]Source!CS1621*[1]Source!I1621, 2), 2)</f>
        <v>0.04</v>
      </c>
    </row>
    <row r="1667" spans="1:22" ht="14.5" x14ac:dyDescent="0.35">
      <c r="A1667" s="51"/>
      <c r="B1667" s="51"/>
      <c r="C1667" s="51" t="s">
        <v>183</v>
      </c>
      <c r="D1667" s="50"/>
      <c r="E1667" s="48"/>
      <c r="F1667" s="42">
        <f>[1]Source!AO1621</f>
        <v>1140.06</v>
      </c>
      <c r="G1667" s="49" t="str">
        <f>[1]Source!DG1621</f>
        <v>)*4</v>
      </c>
      <c r="H1667" s="48">
        <f>[1]Source!AV1621</f>
        <v>1</v>
      </c>
      <c r="I1667" s="48">
        <f>IF([1]Source!BA1621&lt;&gt; 0, [1]Source!BA1621, 1)</f>
        <v>1</v>
      </c>
      <c r="J1667" s="42">
        <f>[1]Source!S1621</f>
        <v>4560.24</v>
      </c>
      <c r="K1667" s="42"/>
    </row>
    <row r="1668" spans="1:22" ht="14.5" x14ac:dyDescent="0.35">
      <c r="A1668" s="51"/>
      <c r="B1668" s="51"/>
      <c r="C1668" s="51" t="s">
        <v>182</v>
      </c>
      <c r="D1668" s="50"/>
      <c r="E1668" s="48"/>
      <c r="F1668" s="42">
        <f>[1]Source!AM1621</f>
        <v>1.52</v>
      </c>
      <c r="G1668" s="49" t="str">
        <f>[1]Source!DE1621</f>
        <v>)*4</v>
      </c>
      <c r="H1668" s="48">
        <f>[1]Source!AV1621</f>
        <v>1</v>
      </c>
      <c r="I1668" s="48">
        <f>IF([1]Source!BB1621&lt;&gt; 0, [1]Source!BB1621, 1)</f>
        <v>1</v>
      </c>
      <c r="J1668" s="42">
        <f>[1]Source!Q1621</f>
        <v>6.08</v>
      </c>
      <c r="K1668" s="42"/>
    </row>
    <row r="1669" spans="1:22" ht="14.5" x14ac:dyDescent="0.35">
      <c r="A1669" s="51"/>
      <c r="B1669" s="51"/>
      <c r="C1669" s="51" t="s">
        <v>181</v>
      </c>
      <c r="D1669" s="50"/>
      <c r="E1669" s="48"/>
      <c r="F1669" s="42">
        <f>[1]Source!AN1621</f>
        <v>0.01</v>
      </c>
      <c r="G1669" s="49" t="str">
        <f>[1]Source!DF1621</f>
        <v>)*4</v>
      </c>
      <c r="H1669" s="48">
        <f>[1]Source!AV1621</f>
        <v>1</v>
      </c>
      <c r="I1669" s="48">
        <f>IF([1]Source!BS1621&lt;&gt; 0, [1]Source!BS1621, 1)</f>
        <v>1</v>
      </c>
      <c r="J1669" s="52">
        <f>[1]Source!R1621</f>
        <v>0.04</v>
      </c>
      <c r="K1669" s="42"/>
    </row>
    <row r="1670" spans="1:22" ht="14.5" x14ac:dyDescent="0.35">
      <c r="A1670" s="51"/>
      <c r="B1670" s="51"/>
      <c r="C1670" s="51" t="s">
        <v>180</v>
      </c>
      <c r="D1670" s="50"/>
      <c r="E1670" s="48"/>
      <c r="F1670" s="42">
        <f>[1]Source!AL1621</f>
        <v>9.3699999999999992</v>
      </c>
      <c r="G1670" s="49" t="str">
        <f>[1]Source!DD1621</f>
        <v>)*4</v>
      </c>
      <c r="H1670" s="48">
        <f>[1]Source!AW1621</f>
        <v>1</v>
      </c>
      <c r="I1670" s="48">
        <f>IF([1]Source!BC1621&lt;&gt; 0, [1]Source!BC1621, 1)</f>
        <v>1</v>
      </c>
      <c r="J1670" s="42">
        <f>[1]Source!P1621</f>
        <v>37.479999999999997</v>
      </c>
      <c r="K1670" s="42"/>
    </row>
    <row r="1671" spans="1:22" ht="14.5" x14ac:dyDescent="0.35">
      <c r="A1671" s="51"/>
      <c r="B1671" s="51"/>
      <c r="C1671" s="51" t="s">
        <v>179</v>
      </c>
      <c r="D1671" s="50" t="s">
        <v>176</v>
      </c>
      <c r="E1671" s="48">
        <f>[1]Source!AT1621</f>
        <v>70</v>
      </c>
      <c r="F1671" s="42"/>
      <c r="G1671" s="49"/>
      <c r="H1671" s="48"/>
      <c r="I1671" s="48"/>
      <c r="J1671" s="42">
        <f>SUM(R1666:R1670)</f>
        <v>3192.17</v>
      </c>
      <c r="K1671" s="42"/>
    </row>
    <row r="1672" spans="1:22" ht="14.5" x14ac:dyDescent="0.35">
      <c r="A1672" s="51"/>
      <c r="B1672" s="51"/>
      <c r="C1672" s="51" t="s">
        <v>178</v>
      </c>
      <c r="D1672" s="50" t="s">
        <v>176</v>
      </c>
      <c r="E1672" s="48">
        <f>[1]Source!AU1621</f>
        <v>10</v>
      </c>
      <c r="F1672" s="42"/>
      <c r="G1672" s="49"/>
      <c r="H1672" s="48"/>
      <c r="I1672" s="48"/>
      <c r="J1672" s="42">
        <f>SUM(T1666:T1671)</f>
        <v>456.02</v>
      </c>
      <c r="K1672" s="42"/>
    </row>
    <row r="1673" spans="1:22" ht="14.5" x14ac:dyDescent="0.35">
      <c r="A1673" s="51"/>
      <c r="B1673" s="51"/>
      <c r="C1673" s="51" t="s">
        <v>177</v>
      </c>
      <c r="D1673" s="50" t="s">
        <v>176</v>
      </c>
      <c r="E1673" s="48">
        <f>108</f>
        <v>108</v>
      </c>
      <c r="F1673" s="42"/>
      <c r="G1673" s="49"/>
      <c r="H1673" s="48"/>
      <c r="I1673" s="48"/>
      <c r="J1673" s="42">
        <f>SUM(V1666:V1672)</f>
        <v>0.04</v>
      </c>
      <c r="K1673" s="42"/>
    </row>
    <row r="1674" spans="1:22" ht="14.5" x14ac:dyDescent="0.35">
      <c r="A1674" s="51"/>
      <c r="B1674" s="51"/>
      <c r="C1674" s="51" t="s">
        <v>175</v>
      </c>
      <c r="D1674" s="50" t="s">
        <v>174</v>
      </c>
      <c r="E1674" s="48">
        <f>[1]Source!AQ1621</f>
        <v>3.14</v>
      </c>
      <c r="F1674" s="42"/>
      <c r="G1674" s="49" t="str">
        <f>[1]Source!DI1621</f>
        <v>)*4</v>
      </c>
      <c r="H1674" s="48">
        <f>[1]Source!AV1621</f>
        <v>1</v>
      </c>
      <c r="I1674" s="48"/>
      <c r="J1674" s="42"/>
      <c r="K1674" s="42">
        <f>[1]Source!U1621</f>
        <v>12.56</v>
      </c>
    </row>
    <row r="1675" spans="1:22" ht="14" x14ac:dyDescent="0.3">
      <c r="A1675" s="47"/>
      <c r="B1675" s="47"/>
      <c r="C1675" s="47"/>
      <c r="D1675" s="47"/>
      <c r="E1675" s="47"/>
      <c r="F1675" s="47"/>
      <c r="G1675" s="47"/>
      <c r="H1675" s="47"/>
      <c r="I1675" s="183">
        <f>J1667+J1668+J1670+J1671+J1672+J1673</f>
        <v>8252.0300000000007</v>
      </c>
      <c r="J1675" s="183"/>
      <c r="K1675" s="46">
        <f>IF([1]Source!I1621&lt;&gt;0, ROUND(I1675/[1]Source!I1621, 2), 0)</f>
        <v>8252.0300000000007</v>
      </c>
      <c r="P1675" s="45">
        <f>I1675</f>
        <v>8252.0300000000007</v>
      </c>
    </row>
    <row r="1676" spans="1:22" ht="42" x14ac:dyDescent="0.35">
      <c r="A1676" s="51">
        <v>180</v>
      </c>
      <c r="B1676" s="51" t="str">
        <f>[1]Source!F1622</f>
        <v>1.18-2403-15-1/1</v>
      </c>
      <c r="C1676" s="51" t="str">
        <f>[1]Source!G1622</f>
        <v>Очистка и дезинфекция приточных установок производительностью до 5000 м3/ч</v>
      </c>
      <c r="D1676" s="50" t="str">
        <f>[1]Source!H1622</f>
        <v>установка</v>
      </c>
      <c r="E1676" s="48">
        <f>[1]Source!I1622</f>
        <v>1</v>
      </c>
      <c r="F1676" s="42"/>
      <c r="G1676" s="49"/>
      <c r="H1676" s="48"/>
      <c r="I1676" s="48"/>
      <c r="J1676" s="42"/>
      <c r="K1676" s="42"/>
      <c r="Q1676">
        <f>ROUND(([1]Source!BZ1622/100)*ROUND(([1]Source!AF1622*[1]Source!AV1622)*[1]Source!I1622, 2), 2)</f>
        <v>8992.14</v>
      </c>
      <c r="R1676">
        <f>[1]Source!X1622</f>
        <v>8992.14</v>
      </c>
      <c r="S1676">
        <f>ROUND(([1]Source!CA1622/100)*ROUND(([1]Source!AF1622*[1]Source!AV1622)*[1]Source!I1622, 2), 2)</f>
        <v>1284.5899999999999</v>
      </c>
      <c r="T1676">
        <f>[1]Source!Y1622</f>
        <v>1284.5899999999999</v>
      </c>
      <c r="U1676">
        <f>ROUND((175/100)*ROUND(([1]Source!AE1622*[1]Source!AV1622)*[1]Source!I1622, 2), 2)</f>
        <v>9841.65</v>
      </c>
      <c r="V1676">
        <f>ROUND((108/100)*ROUND([1]Source!CS1622*[1]Source!I1622, 2), 2)</f>
        <v>6073.7</v>
      </c>
    </row>
    <row r="1677" spans="1:22" ht="14.5" x14ac:dyDescent="0.35">
      <c r="A1677" s="51"/>
      <c r="B1677" s="51"/>
      <c r="C1677" s="51" t="s">
        <v>183</v>
      </c>
      <c r="D1677" s="50"/>
      <c r="E1677" s="48"/>
      <c r="F1677" s="42">
        <f>[1]Source!AO1622</f>
        <v>3211.48</v>
      </c>
      <c r="G1677" s="49" t="str">
        <f>[1]Source!DG1622</f>
        <v>)*4</v>
      </c>
      <c r="H1677" s="48">
        <f>[1]Source!AV1622</f>
        <v>1</v>
      </c>
      <c r="I1677" s="48">
        <f>IF([1]Source!BA1622&lt;&gt; 0, [1]Source!BA1622, 1)</f>
        <v>1</v>
      </c>
      <c r="J1677" s="42">
        <f>[1]Source!S1622</f>
        <v>12845.92</v>
      </c>
      <c r="K1677" s="42"/>
    </row>
    <row r="1678" spans="1:22" ht="14.5" x14ac:dyDescent="0.35">
      <c r="A1678" s="51"/>
      <c r="B1678" s="51"/>
      <c r="C1678" s="51" t="s">
        <v>182</v>
      </c>
      <c r="D1678" s="50"/>
      <c r="E1678" s="48"/>
      <c r="F1678" s="42">
        <f>[1]Source!AM1622</f>
        <v>2255.44</v>
      </c>
      <c r="G1678" s="49" t="str">
        <f>[1]Source!DE1622</f>
        <v>)*4</v>
      </c>
      <c r="H1678" s="48">
        <f>[1]Source!AV1622</f>
        <v>1</v>
      </c>
      <c r="I1678" s="48">
        <f>IF([1]Source!BB1622&lt;&gt; 0, [1]Source!BB1622, 1)</f>
        <v>1</v>
      </c>
      <c r="J1678" s="42">
        <f>[1]Source!Q1622</f>
        <v>9021.76</v>
      </c>
      <c r="K1678" s="42"/>
    </row>
    <row r="1679" spans="1:22" ht="14.5" x14ac:dyDescent="0.35">
      <c r="A1679" s="51"/>
      <c r="B1679" s="51"/>
      <c r="C1679" s="51" t="s">
        <v>181</v>
      </c>
      <c r="D1679" s="50"/>
      <c r="E1679" s="48"/>
      <c r="F1679" s="42">
        <f>[1]Source!AN1622</f>
        <v>1405.95</v>
      </c>
      <c r="G1679" s="49" t="str">
        <f>[1]Source!DF1622</f>
        <v>)*4</v>
      </c>
      <c r="H1679" s="48">
        <f>[1]Source!AV1622</f>
        <v>1</v>
      </c>
      <c r="I1679" s="48">
        <f>IF([1]Source!BS1622&lt;&gt; 0, [1]Source!BS1622, 1)</f>
        <v>1</v>
      </c>
      <c r="J1679" s="52">
        <f>[1]Source!R1622</f>
        <v>5623.8</v>
      </c>
      <c r="K1679" s="42"/>
    </row>
    <row r="1680" spans="1:22" ht="14.5" x14ac:dyDescent="0.35">
      <c r="A1680" s="51"/>
      <c r="B1680" s="51"/>
      <c r="C1680" s="51" t="s">
        <v>180</v>
      </c>
      <c r="D1680" s="50"/>
      <c r="E1680" s="48"/>
      <c r="F1680" s="42">
        <f>[1]Source!AL1622</f>
        <v>14.66</v>
      </c>
      <c r="G1680" s="49" t="str">
        <f>[1]Source!DD1622</f>
        <v>)*4</v>
      </c>
      <c r="H1680" s="48">
        <f>[1]Source!AW1622</f>
        <v>1</v>
      </c>
      <c r="I1680" s="48">
        <f>IF([1]Source!BC1622&lt;&gt; 0, [1]Source!BC1622, 1)</f>
        <v>1</v>
      </c>
      <c r="J1680" s="42">
        <f>[1]Source!P1622</f>
        <v>58.64</v>
      </c>
      <c r="K1680" s="42"/>
    </row>
    <row r="1681" spans="1:22" ht="14.5" x14ac:dyDescent="0.35">
      <c r="A1681" s="51"/>
      <c r="B1681" s="51"/>
      <c r="C1681" s="51" t="s">
        <v>179</v>
      </c>
      <c r="D1681" s="50" t="s">
        <v>176</v>
      </c>
      <c r="E1681" s="48">
        <f>[1]Source!AT1622</f>
        <v>70</v>
      </c>
      <c r="F1681" s="42"/>
      <c r="G1681" s="49"/>
      <c r="H1681" s="48"/>
      <c r="I1681" s="48"/>
      <c r="J1681" s="42">
        <f>SUM(R1676:R1680)</f>
        <v>8992.14</v>
      </c>
      <c r="K1681" s="42"/>
    </row>
    <row r="1682" spans="1:22" ht="14.5" x14ac:dyDescent="0.35">
      <c r="A1682" s="51"/>
      <c r="B1682" s="51"/>
      <c r="C1682" s="51" t="s">
        <v>178</v>
      </c>
      <c r="D1682" s="50" t="s">
        <v>176</v>
      </c>
      <c r="E1682" s="48">
        <f>[1]Source!AU1622</f>
        <v>10</v>
      </c>
      <c r="F1682" s="42"/>
      <c r="G1682" s="49"/>
      <c r="H1682" s="48"/>
      <c r="I1682" s="48"/>
      <c r="J1682" s="42">
        <f>SUM(T1676:T1681)</f>
        <v>1284.5899999999999</v>
      </c>
      <c r="K1682" s="42"/>
    </row>
    <row r="1683" spans="1:22" ht="14.5" x14ac:dyDescent="0.35">
      <c r="A1683" s="51"/>
      <c r="B1683" s="51"/>
      <c r="C1683" s="51" t="s">
        <v>177</v>
      </c>
      <c r="D1683" s="50" t="s">
        <v>176</v>
      </c>
      <c r="E1683" s="48">
        <f>108</f>
        <v>108</v>
      </c>
      <c r="F1683" s="42"/>
      <c r="G1683" s="49"/>
      <c r="H1683" s="48"/>
      <c r="I1683" s="48"/>
      <c r="J1683" s="42">
        <f>SUM(V1676:V1682)</f>
        <v>6073.7</v>
      </c>
      <c r="K1683" s="42"/>
    </row>
    <row r="1684" spans="1:22" ht="14.5" x14ac:dyDescent="0.35">
      <c r="A1684" s="51"/>
      <c r="B1684" s="51"/>
      <c r="C1684" s="51" t="s">
        <v>175</v>
      </c>
      <c r="D1684" s="50" t="s">
        <v>174</v>
      </c>
      <c r="E1684" s="48">
        <f>[1]Source!AQ1622</f>
        <v>10.55</v>
      </c>
      <c r="F1684" s="42"/>
      <c r="G1684" s="49" t="str">
        <f>[1]Source!DI1622</f>
        <v>)*4</v>
      </c>
      <c r="H1684" s="48">
        <f>[1]Source!AV1622</f>
        <v>1</v>
      </c>
      <c r="I1684" s="48"/>
      <c r="J1684" s="42"/>
      <c r="K1684" s="42">
        <f>[1]Source!U1622</f>
        <v>42.2</v>
      </c>
    </row>
    <row r="1685" spans="1:22" ht="14" x14ac:dyDescent="0.3">
      <c r="A1685" s="47"/>
      <c r="B1685" s="47"/>
      <c r="C1685" s="47"/>
      <c r="D1685" s="47"/>
      <c r="E1685" s="47"/>
      <c r="F1685" s="47"/>
      <c r="G1685" s="47"/>
      <c r="H1685" s="47"/>
      <c r="I1685" s="183">
        <f>J1677+J1678+J1680+J1681+J1682+J1683</f>
        <v>38276.75</v>
      </c>
      <c r="J1685" s="183"/>
      <c r="K1685" s="46">
        <f>IF([1]Source!I1622&lt;&gt;0, ROUND(I1685/[1]Source!I1622, 2), 0)</f>
        <v>38276.75</v>
      </c>
      <c r="P1685" s="45">
        <f>I1685</f>
        <v>38276.75</v>
      </c>
    </row>
    <row r="1687" spans="1:22" ht="14" x14ac:dyDescent="0.3">
      <c r="A1687" s="189" t="str">
        <f>CONCATENATE("Итого по подразделу: ",IF([1]Source!G1624&lt;&gt;"Новый подраздел", [1]Source!G1624, ""))</f>
        <v>Итого по подразделу: Приточная установка П7</v>
      </c>
      <c r="B1687" s="189"/>
      <c r="C1687" s="189"/>
      <c r="D1687" s="189"/>
      <c r="E1687" s="189"/>
      <c r="F1687" s="189"/>
      <c r="G1687" s="189"/>
      <c r="H1687" s="189"/>
      <c r="I1687" s="184">
        <f>SUM(P1665:P1686)</f>
        <v>46528.78</v>
      </c>
      <c r="J1687" s="185"/>
      <c r="K1687" s="38"/>
    </row>
    <row r="1690" spans="1:22" ht="14" x14ac:dyDescent="0.3">
      <c r="A1690" s="189" t="str">
        <f>CONCATENATE("Итого по разделу: ",IF([1]Source!G1654&lt;&gt;"Новый раздел", [1]Source!G1654, ""))</f>
        <v>Итого по разделу: Вентиляция</v>
      </c>
      <c r="B1690" s="189"/>
      <c r="C1690" s="189"/>
      <c r="D1690" s="189"/>
      <c r="E1690" s="189"/>
      <c r="F1690" s="189"/>
      <c r="G1690" s="189"/>
      <c r="H1690" s="189"/>
      <c r="I1690" s="184">
        <f>SUM(P1468:P1689)</f>
        <v>411587.68000000005</v>
      </c>
      <c r="J1690" s="185"/>
      <c r="K1690" s="38"/>
    </row>
    <row r="1693" spans="1:22" ht="16.5" x14ac:dyDescent="0.35">
      <c r="A1693" s="190" t="str">
        <f>CONCATENATE("Раздел: ",IF([1]Source!G1684&lt;&gt;"Новый раздел", [1]Source!G1684, ""))</f>
        <v>Раздел: Вентиляторы</v>
      </c>
      <c r="B1693" s="190"/>
      <c r="C1693" s="190"/>
      <c r="D1693" s="190"/>
      <c r="E1693" s="190"/>
      <c r="F1693" s="190"/>
      <c r="G1693" s="190"/>
      <c r="H1693" s="190"/>
      <c r="I1693" s="190"/>
      <c r="J1693" s="190"/>
      <c r="K1693" s="190"/>
    </row>
    <row r="1694" spans="1:22" ht="28" x14ac:dyDescent="0.35">
      <c r="A1694" s="51">
        <v>181</v>
      </c>
      <c r="B1694" s="51" t="str">
        <f>[1]Source!F1688</f>
        <v>1.18-2303-3-2/1</v>
      </c>
      <c r="C1694" s="51" t="str">
        <f>[1]Source!G1688</f>
        <v>Техническое обслуживание канального вентилятора - ежеквартальное</v>
      </c>
      <c r="D1694" s="50" t="str">
        <f>[1]Source!H1688</f>
        <v>шт.</v>
      </c>
      <c r="E1694" s="48">
        <f>[1]Source!I1688</f>
        <v>49</v>
      </c>
      <c r="F1694" s="42"/>
      <c r="G1694" s="49"/>
      <c r="H1694" s="48"/>
      <c r="I1694" s="48"/>
      <c r="J1694" s="42"/>
      <c r="K1694" s="42"/>
      <c r="Q1694">
        <f>ROUND(([1]Source!BZ1688/100)*ROUND(([1]Source!AF1688*[1]Source!AV1688)*[1]Source!I1688, 2), 2)</f>
        <v>80363.53</v>
      </c>
      <c r="R1694">
        <f>[1]Source!X1688</f>
        <v>80363.53</v>
      </c>
      <c r="S1694">
        <f>ROUND(([1]Source!CA1688/100)*ROUND(([1]Source!AF1688*[1]Source!AV1688)*[1]Source!I1688, 2), 2)</f>
        <v>11480.5</v>
      </c>
      <c r="T1694">
        <f>[1]Source!Y1688</f>
        <v>11480.5</v>
      </c>
      <c r="U1694">
        <f>ROUND((175/100)*ROUND(([1]Source!AE1688*[1]Source!AV1688)*[1]Source!I1688, 2), 2)</f>
        <v>0</v>
      </c>
      <c r="V1694">
        <f>ROUND((108/100)*ROUND([1]Source!CS1688*[1]Source!I1688, 2), 2)</f>
        <v>0</v>
      </c>
    </row>
    <row r="1695" spans="1:22" ht="14.5" x14ac:dyDescent="0.35">
      <c r="A1695" s="51"/>
      <c r="B1695" s="51"/>
      <c r="C1695" s="51" t="s">
        <v>183</v>
      </c>
      <c r="D1695" s="50"/>
      <c r="E1695" s="48"/>
      <c r="F1695" s="42">
        <f>[1]Source!AO1688</f>
        <v>585.74</v>
      </c>
      <c r="G1695" s="49" t="str">
        <f>[1]Source!DG1688</f>
        <v>)*4</v>
      </c>
      <c r="H1695" s="48">
        <f>[1]Source!AV1688</f>
        <v>1</v>
      </c>
      <c r="I1695" s="48">
        <f>IF([1]Source!BA1688&lt;&gt; 0, [1]Source!BA1688, 1)</f>
        <v>1</v>
      </c>
      <c r="J1695" s="42">
        <f>[1]Source!S1688</f>
        <v>114805.04</v>
      </c>
      <c r="K1695" s="42"/>
    </row>
    <row r="1696" spans="1:22" ht="14.5" x14ac:dyDescent="0.35">
      <c r="A1696" s="51"/>
      <c r="B1696" s="51"/>
      <c r="C1696" s="51" t="s">
        <v>179</v>
      </c>
      <c r="D1696" s="50" t="s">
        <v>176</v>
      </c>
      <c r="E1696" s="48">
        <f>[1]Source!AT1688</f>
        <v>70</v>
      </c>
      <c r="F1696" s="42"/>
      <c r="G1696" s="49"/>
      <c r="H1696" s="48"/>
      <c r="I1696" s="48"/>
      <c r="J1696" s="42">
        <f>SUM(R1694:R1695)</f>
        <v>80363.53</v>
      </c>
      <c r="K1696" s="42"/>
    </row>
    <row r="1697" spans="1:32" ht="14.5" x14ac:dyDescent="0.35">
      <c r="A1697" s="51"/>
      <c r="B1697" s="51"/>
      <c r="C1697" s="51" t="s">
        <v>178</v>
      </c>
      <c r="D1697" s="50" t="s">
        <v>176</v>
      </c>
      <c r="E1697" s="48">
        <f>[1]Source!AU1688</f>
        <v>10</v>
      </c>
      <c r="F1697" s="42"/>
      <c r="G1697" s="49"/>
      <c r="H1697" s="48"/>
      <c r="I1697" s="48"/>
      <c r="J1697" s="42">
        <f>SUM(T1694:T1696)</f>
        <v>11480.5</v>
      </c>
      <c r="K1697" s="42"/>
    </row>
    <row r="1698" spans="1:32" ht="14.5" x14ac:dyDescent="0.35">
      <c r="A1698" s="51"/>
      <c r="B1698" s="51"/>
      <c r="C1698" s="51" t="s">
        <v>175</v>
      </c>
      <c r="D1698" s="50" t="s">
        <v>174</v>
      </c>
      <c r="E1698" s="48">
        <f>[1]Source!AQ1688</f>
        <v>1.76</v>
      </c>
      <c r="F1698" s="42"/>
      <c r="G1698" s="49" t="str">
        <f>[1]Source!DI1688</f>
        <v>)*4</v>
      </c>
      <c r="H1698" s="48">
        <f>[1]Source!AV1688</f>
        <v>1</v>
      </c>
      <c r="I1698" s="48"/>
      <c r="J1698" s="42"/>
      <c r="K1698" s="42">
        <f>[1]Source!U1688</f>
        <v>344.96</v>
      </c>
    </row>
    <row r="1699" spans="1:32" ht="14" x14ac:dyDescent="0.3">
      <c r="A1699" s="47"/>
      <c r="B1699" s="47"/>
      <c r="C1699" s="47"/>
      <c r="D1699" s="47"/>
      <c r="E1699" s="47"/>
      <c r="F1699" s="47"/>
      <c r="G1699" s="47"/>
      <c r="H1699" s="47"/>
      <c r="I1699" s="183">
        <f>J1695+J1696+J1697</f>
        <v>206649.07</v>
      </c>
      <c r="J1699" s="183"/>
      <c r="K1699" s="46">
        <f>IF([1]Source!I1688&lt;&gt;0, ROUND(I1699/[1]Source!I1688, 2), 0)</f>
        <v>4217.33</v>
      </c>
      <c r="P1699" s="45">
        <f>I1699</f>
        <v>206649.07</v>
      </c>
    </row>
    <row r="1701" spans="1:32" ht="16.5" x14ac:dyDescent="0.35">
      <c r="A1701" s="190" t="str">
        <f>CONCATENATE("Подраздел: ",IF([1]Source!G1690&lt;&gt;"Новый подраздел", [1]Source!G1690, ""))</f>
        <v>Подраздел: Сплит-система с внутренним блоком кассетного типа Q-10кВт</v>
      </c>
      <c r="B1701" s="190"/>
      <c r="C1701" s="190"/>
      <c r="D1701" s="190"/>
      <c r="E1701" s="190"/>
      <c r="F1701" s="190"/>
      <c r="G1701" s="190"/>
      <c r="H1701" s="190"/>
      <c r="I1701" s="190"/>
      <c r="J1701" s="190"/>
      <c r="K1701" s="190"/>
    </row>
    <row r="1702" spans="1:32" ht="42" x14ac:dyDescent="0.35">
      <c r="A1702" s="51">
        <v>182</v>
      </c>
      <c r="B1702" s="51" t="str">
        <f>[1]Source!F1694</f>
        <v>1.18-2403-19-3/1</v>
      </c>
      <c r="C1702" s="51" t="str">
        <f>[1]Source!G1694</f>
        <v>Техническое обслуживание внутренних настенных блоков сплит систем мощностью свыше 7 кВт - ежемесячное</v>
      </c>
      <c r="D1702" s="50" t="str">
        <f>[1]Source!H1694</f>
        <v>1 блок</v>
      </c>
      <c r="E1702" s="48">
        <f>[1]Source!I1694</f>
        <v>2</v>
      </c>
      <c r="F1702" s="42"/>
      <c r="G1702" s="49"/>
      <c r="H1702" s="48"/>
      <c r="I1702" s="48"/>
      <c r="J1702" s="42"/>
      <c r="K1702" s="42"/>
      <c r="Q1702">
        <f>ROUND(([1]Source!BZ1694/100)*ROUND(([1]Source!AF1694*[1]Source!AV1694)*[1]Source!I1694, 2), 2)</f>
        <v>1870.57</v>
      </c>
      <c r="R1702">
        <f>[1]Source!X1694</f>
        <v>1870.57</v>
      </c>
      <c r="S1702">
        <f>ROUND(([1]Source!CA1694/100)*ROUND(([1]Source!AF1694*[1]Source!AV1694)*[1]Source!I1694, 2), 2)</f>
        <v>267.22000000000003</v>
      </c>
      <c r="T1702">
        <f>[1]Source!Y1694</f>
        <v>267.22000000000003</v>
      </c>
      <c r="U1702">
        <f>ROUND((175/100)*ROUND(([1]Source!AE1694*[1]Source!AV1694)*[1]Source!I1694, 2), 2)</f>
        <v>0</v>
      </c>
      <c r="V1702">
        <f>ROUND((108/100)*ROUND([1]Source!CS1694*[1]Source!I1694, 2), 2)</f>
        <v>0</v>
      </c>
    </row>
    <row r="1703" spans="1:32" ht="14.5" x14ac:dyDescent="0.35">
      <c r="A1703" s="51"/>
      <c r="B1703" s="51"/>
      <c r="C1703" s="51" t="s">
        <v>183</v>
      </c>
      <c r="D1703" s="50"/>
      <c r="E1703" s="48"/>
      <c r="F1703" s="42">
        <f>[1]Source!AO1694</f>
        <v>334.03</v>
      </c>
      <c r="G1703" s="49" t="str">
        <f>[1]Source!DG1694</f>
        <v>)*4</v>
      </c>
      <c r="H1703" s="48">
        <f>[1]Source!AV1694</f>
        <v>1</v>
      </c>
      <c r="I1703" s="48">
        <f>IF([1]Source!BA1694&lt;&gt; 0, [1]Source!BA1694, 1)</f>
        <v>1</v>
      </c>
      <c r="J1703" s="42">
        <f>[1]Source!S1694</f>
        <v>2672.24</v>
      </c>
      <c r="K1703" s="42"/>
    </row>
    <row r="1704" spans="1:32" ht="14.5" x14ac:dyDescent="0.35">
      <c r="A1704" s="51"/>
      <c r="B1704" s="51"/>
      <c r="C1704" s="51" t="s">
        <v>180</v>
      </c>
      <c r="D1704" s="50"/>
      <c r="E1704" s="48"/>
      <c r="F1704" s="42">
        <f>[1]Source!AL1694</f>
        <v>0.59</v>
      </c>
      <c r="G1704" s="49" t="str">
        <f>[1]Source!DD1694</f>
        <v>)*4</v>
      </c>
      <c r="H1704" s="48">
        <f>[1]Source!AW1694</f>
        <v>1</v>
      </c>
      <c r="I1704" s="48">
        <f>IF([1]Source!BC1694&lt;&gt; 0, [1]Source!BC1694, 1)</f>
        <v>1</v>
      </c>
      <c r="J1704" s="42">
        <f>[1]Source!P1694</f>
        <v>4.72</v>
      </c>
      <c r="K1704" s="42"/>
    </row>
    <row r="1705" spans="1:32" ht="14.5" x14ac:dyDescent="0.35">
      <c r="A1705" s="51"/>
      <c r="B1705" s="51"/>
      <c r="C1705" s="51" t="s">
        <v>179</v>
      </c>
      <c r="D1705" s="50" t="s">
        <v>176</v>
      </c>
      <c r="E1705" s="48">
        <f>[1]Source!AT1694</f>
        <v>70</v>
      </c>
      <c r="F1705" s="42"/>
      <c r="G1705" s="49"/>
      <c r="H1705" s="48"/>
      <c r="I1705" s="48"/>
      <c r="J1705" s="42">
        <f>SUM(R1702:R1704)</f>
        <v>1870.57</v>
      </c>
      <c r="K1705" s="42"/>
    </row>
    <row r="1706" spans="1:32" ht="14.5" x14ac:dyDescent="0.35">
      <c r="A1706" s="51"/>
      <c r="B1706" s="51"/>
      <c r="C1706" s="51" t="s">
        <v>178</v>
      </c>
      <c r="D1706" s="50" t="s">
        <v>176</v>
      </c>
      <c r="E1706" s="48">
        <f>[1]Source!AU1694</f>
        <v>10</v>
      </c>
      <c r="F1706" s="42"/>
      <c r="G1706" s="49"/>
      <c r="H1706" s="48"/>
      <c r="I1706" s="48"/>
      <c r="J1706" s="42">
        <f>SUM(T1702:T1705)</f>
        <v>267.22000000000003</v>
      </c>
      <c r="K1706" s="42"/>
    </row>
    <row r="1707" spans="1:32" ht="14.5" x14ac:dyDescent="0.35">
      <c r="A1707" s="51"/>
      <c r="B1707" s="51"/>
      <c r="C1707" s="51" t="s">
        <v>175</v>
      </c>
      <c r="D1707" s="50" t="s">
        <v>174</v>
      </c>
      <c r="E1707" s="48">
        <f>[1]Source!AQ1694</f>
        <v>0.92</v>
      </c>
      <c r="F1707" s="42"/>
      <c r="G1707" s="49" t="str">
        <f>[1]Source!DI1694</f>
        <v>)*4</v>
      </c>
      <c r="H1707" s="48">
        <f>[1]Source!AV1694</f>
        <v>1</v>
      </c>
      <c r="I1707" s="48"/>
      <c r="J1707" s="42"/>
      <c r="K1707" s="42">
        <f>[1]Source!U1694</f>
        <v>7.36</v>
      </c>
    </row>
    <row r="1708" spans="1:32" ht="14" x14ac:dyDescent="0.3">
      <c r="A1708" s="47"/>
      <c r="B1708" s="47"/>
      <c r="C1708" s="47"/>
      <c r="D1708" s="47"/>
      <c r="E1708" s="47"/>
      <c r="F1708" s="47"/>
      <c r="G1708" s="47"/>
      <c r="H1708" s="47"/>
      <c r="I1708" s="183">
        <f>J1703+J1704+J1705+J1706</f>
        <v>4814.75</v>
      </c>
      <c r="J1708" s="183"/>
      <c r="K1708" s="46">
        <f>IF([1]Source!I1694&lt;&gt;0, ROUND(I1708/[1]Source!I1694, 2), 0)</f>
        <v>2407.38</v>
      </c>
      <c r="P1708" s="45">
        <f>I1708</f>
        <v>4814.75</v>
      </c>
    </row>
    <row r="1710" spans="1:32" ht="14" x14ac:dyDescent="0.3">
      <c r="A1710" s="189" t="str">
        <f>CONCATENATE("Итого по подразделу: ",IF([1]Source!G1696&lt;&gt;"Новый подраздел", [1]Source!G1696, ""))</f>
        <v>Итого по подразделу: Сплит-система с внутренним блоком кассетного типа Q-10кВт</v>
      </c>
      <c r="B1710" s="189"/>
      <c r="C1710" s="189"/>
      <c r="D1710" s="189"/>
      <c r="E1710" s="189"/>
      <c r="F1710" s="189"/>
      <c r="G1710" s="189"/>
      <c r="H1710" s="189"/>
      <c r="I1710" s="184">
        <f>SUM(P1701:P1709)</f>
        <v>4814.75</v>
      </c>
      <c r="J1710" s="185"/>
      <c r="K1710" s="38"/>
      <c r="AF1710" s="37" t="str">
        <f>CONCATENATE("Итого по подразделу: ",IF([1]Source!G1696&lt;&gt;"Новый подраздел", [1]Source!G1696, ""))</f>
        <v>Итого по подразделу: Сплит-система с внутренним блоком кассетного типа Q-10кВт</v>
      </c>
    </row>
    <row r="1713" spans="1:22" ht="14" x14ac:dyDescent="0.3">
      <c r="A1713" s="189" t="str">
        <f>CONCATENATE("Итого по разделу: ",IF([1]Source!G1726&lt;&gt;"Новый раздел", [1]Source!G1726, ""))</f>
        <v>Итого по разделу: Вентиляторы</v>
      </c>
      <c r="B1713" s="189"/>
      <c r="C1713" s="189"/>
      <c r="D1713" s="189"/>
      <c r="E1713" s="189"/>
      <c r="F1713" s="189"/>
      <c r="G1713" s="189"/>
      <c r="H1713" s="189"/>
      <c r="I1713" s="184">
        <f>SUM(P1693:P1712)</f>
        <v>211463.82</v>
      </c>
      <c r="J1713" s="185"/>
      <c r="K1713" s="38"/>
    </row>
    <row r="1716" spans="1:22" ht="16.5" x14ac:dyDescent="0.35">
      <c r="A1716" s="190" t="str">
        <f>CONCATENATE("Раздел: ",IF([1]Source!G1756&lt;&gt;"Новый раздел", [1]Source!G1756, ""))</f>
        <v>Раздел: Воздуховоды</v>
      </c>
      <c r="B1716" s="190"/>
      <c r="C1716" s="190"/>
      <c r="D1716" s="190"/>
      <c r="E1716" s="190"/>
      <c r="F1716" s="190"/>
      <c r="G1716" s="190"/>
      <c r="H1716" s="190"/>
      <c r="I1716" s="190"/>
      <c r="J1716" s="190"/>
      <c r="K1716" s="190"/>
    </row>
    <row r="1717" spans="1:22" ht="28" x14ac:dyDescent="0.35">
      <c r="A1717" s="51">
        <v>183</v>
      </c>
      <c r="B1717" s="51" t="str">
        <f>[1]Source!F1760</f>
        <v>1.18-2103-1-1/1</v>
      </c>
      <c r="C1717" s="51" t="str">
        <f>[1]Source!G1760</f>
        <v>Очистка воздуховодов механизированным способом</v>
      </c>
      <c r="D1717" s="50" t="str">
        <f>[1]Source!H1760</f>
        <v>100 м2</v>
      </c>
      <c r="E1717" s="48">
        <f>[1]Source!I1760</f>
        <v>28.6326</v>
      </c>
      <c r="F1717" s="42"/>
      <c r="G1717" s="49"/>
      <c r="H1717" s="48"/>
      <c r="I1717" s="48"/>
      <c r="J1717" s="42"/>
      <c r="K1717" s="42"/>
      <c r="Q1717">
        <f>ROUND(([1]Source!BZ1760/100)*ROUND(([1]Source!AF1760*[1]Source!AV1760)*[1]Source!I1760, 2), 2)</f>
        <v>302691.48</v>
      </c>
      <c r="R1717">
        <f>[1]Source!X1760</f>
        <v>302691.48</v>
      </c>
      <c r="S1717">
        <f>ROUND(([1]Source!CA1760/100)*ROUND(([1]Source!AF1760*[1]Source!AV1760)*[1]Source!I1760, 2), 2)</f>
        <v>43241.64</v>
      </c>
      <c r="T1717">
        <f>[1]Source!Y1760</f>
        <v>43241.64</v>
      </c>
      <c r="U1717">
        <f>ROUND((175/100)*ROUND(([1]Source!AE1760*[1]Source!AV1760)*[1]Source!I1760, 2), 2)</f>
        <v>343000.79</v>
      </c>
      <c r="V1717">
        <f>ROUND((108/100)*ROUND([1]Source!CS1760*[1]Source!I1760, 2), 2)</f>
        <v>211680.49</v>
      </c>
    </row>
    <row r="1718" spans="1:22" x14ac:dyDescent="0.25">
      <c r="C1718" s="53" t="str">
        <f>"Объем: "&amp;[1]Source!I1760&amp;"=2863,26/"&amp;"100"</f>
        <v>Объем: 28,6326=2863,26/100</v>
      </c>
    </row>
    <row r="1719" spans="1:22" ht="14.5" x14ac:dyDescent="0.35">
      <c r="A1719" s="51"/>
      <c r="B1719" s="51"/>
      <c r="C1719" s="51" t="s">
        <v>183</v>
      </c>
      <c r="D1719" s="50"/>
      <c r="E1719" s="48"/>
      <c r="F1719" s="42">
        <f>[1]Source!AO1760</f>
        <v>3775.56</v>
      </c>
      <c r="G1719" s="49" t="str">
        <f>[1]Source!DG1760</f>
        <v>)*4</v>
      </c>
      <c r="H1719" s="48">
        <f>[1]Source!AV1760</f>
        <v>1</v>
      </c>
      <c r="I1719" s="48">
        <f>IF([1]Source!BA1760&lt;&gt; 0, [1]Source!BA1760, 1)</f>
        <v>1</v>
      </c>
      <c r="J1719" s="42">
        <f>[1]Source!S1760</f>
        <v>432416.4</v>
      </c>
      <c r="K1719" s="42"/>
    </row>
    <row r="1720" spans="1:22" ht="14.5" x14ac:dyDescent="0.35">
      <c r="A1720" s="51"/>
      <c r="B1720" s="51"/>
      <c r="C1720" s="51" t="s">
        <v>182</v>
      </c>
      <c r="D1720" s="50"/>
      <c r="E1720" s="48"/>
      <c r="F1720" s="42">
        <f>[1]Source!AM1760</f>
        <v>2764.63</v>
      </c>
      <c r="G1720" s="49" t="str">
        <f>[1]Source!DE1760</f>
        <v>)*4</v>
      </c>
      <c r="H1720" s="48">
        <f>[1]Source!AV1760</f>
        <v>1</v>
      </c>
      <c r="I1720" s="48">
        <f>IF([1]Source!BB1760&lt;&gt; 0, [1]Source!BB1760, 1)</f>
        <v>1</v>
      </c>
      <c r="J1720" s="42">
        <f>[1]Source!Q1760</f>
        <v>316634.18</v>
      </c>
      <c r="K1720" s="42"/>
    </row>
    <row r="1721" spans="1:22" ht="14.5" x14ac:dyDescent="0.35">
      <c r="A1721" s="51"/>
      <c r="B1721" s="51"/>
      <c r="C1721" s="51" t="s">
        <v>181</v>
      </c>
      <c r="D1721" s="50"/>
      <c r="E1721" s="48"/>
      <c r="F1721" s="42">
        <f>[1]Source!AN1760</f>
        <v>1711.34</v>
      </c>
      <c r="G1721" s="49" t="str">
        <f>[1]Source!DF1760</f>
        <v>)*4</v>
      </c>
      <c r="H1721" s="48">
        <f>[1]Source!AV1760</f>
        <v>1</v>
      </c>
      <c r="I1721" s="48">
        <f>IF([1]Source!BS1760&lt;&gt; 0, [1]Source!BS1760, 1)</f>
        <v>1</v>
      </c>
      <c r="J1721" s="52">
        <f>[1]Source!R1760</f>
        <v>196000.45</v>
      </c>
      <c r="K1721" s="42"/>
    </row>
    <row r="1722" spans="1:22" ht="14.5" x14ac:dyDescent="0.35">
      <c r="A1722" s="51"/>
      <c r="B1722" s="51"/>
      <c r="C1722" s="51" t="s">
        <v>180</v>
      </c>
      <c r="D1722" s="50"/>
      <c r="E1722" s="48"/>
      <c r="F1722" s="42">
        <f>[1]Source!AL1760</f>
        <v>4.3899999999999997</v>
      </c>
      <c r="G1722" s="49" t="str">
        <f>[1]Source!DD1760</f>
        <v>)*4</v>
      </c>
      <c r="H1722" s="48">
        <f>[1]Source!AW1760</f>
        <v>1</v>
      </c>
      <c r="I1722" s="48">
        <f>IF([1]Source!BC1760&lt;&gt; 0, [1]Source!BC1760, 1)</f>
        <v>1</v>
      </c>
      <c r="J1722" s="42">
        <f>[1]Source!P1760</f>
        <v>502.79</v>
      </c>
      <c r="K1722" s="42"/>
    </row>
    <row r="1723" spans="1:22" ht="14.5" x14ac:dyDescent="0.35">
      <c r="A1723" s="51"/>
      <c r="B1723" s="51"/>
      <c r="C1723" s="51" t="s">
        <v>179</v>
      </c>
      <c r="D1723" s="50" t="s">
        <v>176</v>
      </c>
      <c r="E1723" s="48">
        <f>[1]Source!AT1760</f>
        <v>70</v>
      </c>
      <c r="F1723" s="42"/>
      <c r="G1723" s="49"/>
      <c r="H1723" s="48"/>
      <c r="I1723" s="48"/>
      <c r="J1723" s="42">
        <f>SUM(R1717:R1722)</f>
        <v>302691.48</v>
      </c>
      <c r="K1723" s="42"/>
    </row>
    <row r="1724" spans="1:22" ht="14.5" x14ac:dyDescent="0.35">
      <c r="A1724" s="51"/>
      <c r="B1724" s="51"/>
      <c r="C1724" s="51" t="s">
        <v>178</v>
      </c>
      <c r="D1724" s="50" t="s">
        <v>176</v>
      </c>
      <c r="E1724" s="48">
        <f>[1]Source!AU1760</f>
        <v>10</v>
      </c>
      <c r="F1724" s="42"/>
      <c r="G1724" s="49"/>
      <c r="H1724" s="48"/>
      <c r="I1724" s="48"/>
      <c r="J1724" s="42">
        <f>SUM(T1717:T1723)</f>
        <v>43241.64</v>
      </c>
      <c r="K1724" s="42"/>
    </row>
    <row r="1725" spans="1:22" ht="14.5" x14ac:dyDescent="0.35">
      <c r="A1725" s="51"/>
      <c r="B1725" s="51"/>
      <c r="C1725" s="51" t="s">
        <v>177</v>
      </c>
      <c r="D1725" s="50" t="s">
        <v>176</v>
      </c>
      <c r="E1725" s="48">
        <f>108</f>
        <v>108</v>
      </c>
      <c r="F1725" s="42"/>
      <c r="G1725" s="49"/>
      <c r="H1725" s="48"/>
      <c r="I1725" s="48"/>
      <c r="J1725" s="42">
        <f>SUM(V1717:V1724)</f>
        <v>211680.49</v>
      </c>
      <c r="K1725" s="42"/>
    </row>
    <row r="1726" spans="1:22" ht="14.5" x14ac:dyDescent="0.35">
      <c r="A1726" s="51"/>
      <c r="B1726" s="51"/>
      <c r="C1726" s="51" t="s">
        <v>175</v>
      </c>
      <c r="D1726" s="50" t="s">
        <v>174</v>
      </c>
      <c r="E1726" s="48">
        <f>[1]Source!AQ1760</f>
        <v>13.13</v>
      </c>
      <c r="F1726" s="42"/>
      <c r="G1726" s="49" t="str">
        <f>[1]Source!DI1760</f>
        <v>)*4</v>
      </c>
      <c r="H1726" s="48">
        <f>[1]Source!AV1760</f>
        <v>1</v>
      </c>
      <c r="I1726" s="48"/>
      <c r="J1726" s="42"/>
      <c r="K1726" s="42">
        <f>[1]Source!U1760</f>
        <v>1503.7841520000002</v>
      </c>
    </row>
    <row r="1727" spans="1:22" ht="14" x14ac:dyDescent="0.3">
      <c r="A1727" s="47"/>
      <c r="B1727" s="47"/>
      <c r="C1727" s="47"/>
      <c r="D1727" s="47"/>
      <c r="E1727" s="47"/>
      <c r="F1727" s="47"/>
      <c r="G1727" s="47"/>
      <c r="H1727" s="47"/>
      <c r="I1727" s="183">
        <f>J1719+J1720+J1722+J1723+J1724+J1725</f>
        <v>1307166.98</v>
      </c>
      <c r="J1727" s="183"/>
      <c r="K1727" s="46">
        <f>IF([1]Source!I1760&lt;&gt;0, ROUND(I1727/[1]Source!I1760, 2), 0)</f>
        <v>45653.1</v>
      </c>
      <c r="P1727" s="45">
        <f>I1727</f>
        <v>1307166.98</v>
      </c>
    </row>
    <row r="1728" spans="1:22" ht="28" x14ac:dyDescent="0.35">
      <c r="A1728" s="51">
        <v>184</v>
      </c>
      <c r="B1728" s="51" t="str">
        <f>[1]Source!F1761</f>
        <v>1.18-2103-1-2/1</v>
      </c>
      <c r="C1728" s="51" t="str">
        <f>[1]Source!G1761</f>
        <v>Дезинфекция воздуховодов, добавлять к поз. 1.18-2103-1-1</v>
      </c>
      <c r="D1728" s="50" t="str">
        <f>[1]Source!H1761</f>
        <v>100 м2</v>
      </c>
      <c r="E1728" s="48">
        <f>[1]Source!I1761</f>
        <v>28.6326</v>
      </c>
      <c r="F1728" s="42"/>
      <c r="G1728" s="49"/>
      <c r="H1728" s="48"/>
      <c r="I1728" s="48"/>
      <c r="J1728" s="42"/>
      <c r="K1728" s="42"/>
      <c r="Q1728">
        <f>ROUND(([1]Source!BZ1761/100)*ROUND(([1]Source!AF1761*[1]Source!AV1761)*[1]Source!I1761, 2), 2)</f>
        <v>48437.08</v>
      </c>
      <c r="R1728">
        <f>[1]Source!X1761</f>
        <v>48437.08</v>
      </c>
      <c r="S1728">
        <f>ROUND(([1]Source!CA1761/100)*ROUND(([1]Source!AF1761*[1]Source!AV1761)*[1]Source!I1761, 2), 2)</f>
        <v>6919.58</v>
      </c>
      <c r="T1728">
        <f>[1]Source!Y1761</f>
        <v>6919.58</v>
      </c>
      <c r="U1728">
        <f>ROUND((175/100)*ROUND(([1]Source!AE1761*[1]Source!AV1761)*[1]Source!I1761, 2), 2)</f>
        <v>53732.79</v>
      </c>
      <c r="V1728">
        <f>ROUND((108/100)*ROUND([1]Source!CS1761*[1]Source!I1761, 2), 2)</f>
        <v>33160.81</v>
      </c>
    </row>
    <row r="1729" spans="1:22" x14ac:dyDescent="0.25">
      <c r="C1729" s="53" t="str">
        <f>"Объем: "&amp;[1]Source!I1761&amp;"=2863,26/"&amp;"100"</f>
        <v>Объем: 28,6326=2863,26/100</v>
      </c>
    </row>
    <row r="1730" spans="1:22" ht="14.5" x14ac:dyDescent="0.35">
      <c r="A1730" s="51"/>
      <c r="B1730" s="51"/>
      <c r="C1730" s="51" t="s">
        <v>183</v>
      </c>
      <c r="D1730" s="50"/>
      <c r="E1730" s="48"/>
      <c r="F1730" s="42">
        <f>[1]Source!AO1761</f>
        <v>604.16999999999996</v>
      </c>
      <c r="G1730" s="49" t="str">
        <f>[1]Source!DG1761</f>
        <v>)*4</v>
      </c>
      <c r="H1730" s="48">
        <f>[1]Source!AV1761</f>
        <v>1</v>
      </c>
      <c r="I1730" s="48">
        <f>IF([1]Source!BA1761&lt;&gt; 0, [1]Source!BA1761, 1)</f>
        <v>1</v>
      </c>
      <c r="J1730" s="42">
        <f>[1]Source!S1761</f>
        <v>69195.83</v>
      </c>
      <c r="K1730" s="42"/>
    </row>
    <row r="1731" spans="1:22" ht="14.5" x14ac:dyDescent="0.35">
      <c r="A1731" s="51"/>
      <c r="B1731" s="51"/>
      <c r="C1731" s="51" t="s">
        <v>182</v>
      </c>
      <c r="D1731" s="50"/>
      <c r="E1731" s="48"/>
      <c r="F1731" s="42">
        <f>[1]Source!AM1761</f>
        <v>413.81</v>
      </c>
      <c r="G1731" s="49" t="str">
        <f>[1]Source!DE1761</f>
        <v>)*4</v>
      </c>
      <c r="H1731" s="48">
        <f>[1]Source!AV1761</f>
        <v>1</v>
      </c>
      <c r="I1731" s="48">
        <f>IF([1]Source!BB1761&lt;&gt; 0, [1]Source!BB1761, 1)</f>
        <v>1</v>
      </c>
      <c r="J1731" s="42">
        <f>[1]Source!Q1761</f>
        <v>47393.82</v>
      </c>
      <c r="K1731" s="42"/>
    </row>
    <row r="1732" spans="1:22" ht="14.5" x14ac:dyDescent="0.35">
      <c r="A1732" s="51"/>
      <c r="B1732" s="51"/>
      <c r="C1732" s="51" t="s">
        <v>181</v>
      </c>
      <c r="D1732" s="50"/>
      <c r="E1732" s="48"/>
      <c r="F1732" s="42">
        <f>[1]Source!AN1761</f>
        <v>268.08999999999997</v>
      </c>
      <c r="G1732" s="49" t="str">
        <f>[1]Source!DF1761</f>
        <v>)*4</v>
      </c>
      <c r="H1732" s="48">
        <f>[1]Source!AV1761</f>
        <v>1</v>
      </c>
      <c r="I1732" s="48">
        <f>IF([1]Source!BS1761&lt;&gt; 0, [1]Source!BS1761, 1)</f>
        <v>1</v>
      </c>
      <c r="J1732" s="52">
        <f>[1]Source!R1761</f>
        <v>30704.45</v>
      </c>
      <c r="K1732" s="42"/>
    </row>
    <row r="1733" spans="1:22" ht="14.5" x14ac:dyDescent="0.35">
      <c r="A1733" s="51"/>
      <c r="B1733" s="51"/>
      <c r="C1733" s="51" t="s">
        <v>180</v>
      </c>
      <c r="D1733" s="50"/>
      <c r="E1733" s="48"/>
      <c r="F1733" s="42">
        <f>[1]Source!AL1761</f>
        <v>16.260000000000002</v>
      </c>
      <c r="G1733" s="49" t="str">
        <f>[1]Source!DD1761</f>
        <v>)*4</v>
      </c>
      <c r="H1733" s="48">
        <f>[1]Source!AW1761</f>
        <v>1</v>
      </c>
      <c r="I1733" s="48">
        <f>IF([1]Source!BC1761&lt;&gt; 0, [1]Source!BC1761, 1)</f>
        <v>1</v>
      </c>
      <c r="J1733" s="42">
        <f>[1]Source!P1761</f>
        <v>1862.26</v>
      </c>
      <c r="K1733" s="42"/>
    </row>
    <row r="1734" spans="1:22" ht="14.5" x14ac:dyDescent="0.35">
      <c r="A1734" s="51"/>
      <c r="B1734" s="51"/>
      <c r="C1734" s="51" t="s">
        <v>179</v>
      </c>
      <c r="D1734" s="50" t="s">
        <v>176</v>
      </c>
      <c r="E1734" s="48">
        <f>[1]Source!AT1761</f>
        <v>70</v>
      </c>
      <c r="F1734" s="42"/>
      <c r="G1734" s="49"/>
      <c r="H1734" s="48"/>
      <c r="I1734" s="48"/>
      <c r="J1734" s="42">
        <f>SUM(R1728:R1733)</f>
        <v>48437.08</v>
      </c>
      <c r="K1734" s="42"/>
    </row>
    <row r="1735" spans="1:22" ht="14.5" x14ac:dyDescent="0.35">
      <c r="A1735" s="51"/>
      <c r="B1735" s="51"/>
      <c r="C1735" s="51" t="s">
        <v>178</v>
      </c>
      <c r="D1735" s="50" t="s">
        <v>176</v>
      </c>
      <c r="E1735" s="48">
        <f>[1]Source!AU1761</f>
        <v>10</v>
      </c>
      <c r="F1735" s="42"/>
      <c r="G1735" s="49"/>
      <c r="H1735" s="48"/>
      <c r="I1735" s="48"/>
      <c r="J1735" s="42">
        <f>SUM(T1728:T1734)</f>
        <v>6919.58</v>
      </c>
      <c r="K1735" s="42"/>
    </row>
    <row r="1736" spans="1:22" ht="14.5" x14ac:dyDescent="0.35">
      <c r="A1736" s="51"/>
      <c r="B1736" s="51"/>
      <c r="C1736" s="51" t="s">
        <v>177</v>
      </c>
      <c r="D1736" s="50" t="s">
        <v>176</v>
      </c>
      <c r="E1736" s="48">
        <f>108</f>
        <v>108</v>
      </c>
      <c r="F1736" s="42"/>
      <c r="G1736" s="49"/>
      <c r="H1736" s="48"/>
      <c r="I1736" s="48"/>
      <c r="J1736" s="42">
        <f>SUM(V1728:V1735)</f>
        <v>33160.81</v>
      </c>
      <c r="K1736" s="42"/>
    </row>
    <row r="1737" spans="1:22" ht="14.5" x14ac:dyDescent="0.35">
      <c r="A1737" s="51"/>
      <c r="B1737" s="51"/>
      <c r="C1737" s="51" t="s">
        <v>175</v>
      </c>
      <c r="D1737" s="50" t="s">
        <v>174</v>
      </c>
      <c r="E1737" s="48">
        <f>[1]Source!AQ1761</f>
        <v>2.1</v>
      </c>
      <c r="F1737" s="42"/>
      <c r="G1737" s="49" t="str">
        <f>[1]Source!DI1761</f>
        <v>)*4</v>
      </c>
      <c r="H1737" s="48">
        <f>[1]Source!AV1761</f>
        <v>1</v>
      </c>
      <c r="I1737" s="48"/>
      <c r="J1737" s="42"/>
      <c r="K1737" s="42">
        <f>[1]Source!U1761</f>
        <v>240.51384000000002</v>
      </c>
    </row>
    <row r="1738" spans="1:22" ht="14" x14ac:dyDescent="0.3">
      <c r="A1738" s="47"/>
      <c r="B1738" s="47"/>
      <c r="C1738" s="47"/>
      <c r="D1738" s="47"/>
      <c r="E1738" s="47"/>
      <c r="F1738" s="47"/>
      <c r="G1738" s="47"/>
      <c r="H1738" s="47"/>
      <c r="I1738" s="183">
        <f>J1730+J1731+J1733+J1734+J1735+J1736</f>
        <v>206969.37999999998</v>
      </c>
      <c r="J1738" s="183"/>
      <c r="K1738" s="46">
        <f>IF([1]Source!I1761&lt;&gt;0, ROUND(I1738/[1]Source!I1761, 2), 0)</f>
        <v>7228.45</v>
      </c>
      <c r="P1738" s="45">
        <f>I1738</f>
        <v>206969.37999999998</v>
      </c>
    </row>
    <row r="1739" spans="1:22" ht="42" x14ac:dyDescent="0.35">
      <c r="A1739" s="51">
        <v>185</v>
      </c>
      <c r="B1739" s="51" t="str">
        <f>[1]Source!F1762</f>
        <v>1.18-2103-1-1/1</v>
      </c>
      <c r="C1739" s="51" t="str">
        <f>[1]Source!G1762</f>
        <v>Очистка воздуховодов механизированным способом (от жировых отложений)</v>
      </c>
      <c r="D1739" s="50" t="str">
        <f>[1]Source!H1762</f>
        <v>100 м2</v>
      </c>
      <c r="E1739" s="48">
        <f>[1]Source!I1762</f>
        <v>1.82</v>
      </c>
      <c r="F1739" s="42"/>
      <c r="G1739" s="49"/>
      <c r="H1739" s="48"/>
      <c r="I1739" s="48"/>
      <c r="J1739" s="42"/>
      <c r="K1739" s="42"/>
      <c r="Q1739">
        <f>ROUND(([1]Source!BZ1762/100)*ROUND(([1]Source!AF1762*[1]Source!AV1762)*[1]Source!I1762, 2), 2)</f>
        <v>19240.259999999998</v>
      </c>
      <c r="R1739">
        <f>[1]Source!X1762</f>
        <v>19240.259999999998</v>
      </c>
      <c r="S1739">
        <f>ROUND(([1]Source!CA1762/100)*ROUND(([1]Source!AF1762*[1]Source!AV1762)*[1]Source!I1762, 2), 2)</f>
        <v>2748.61</v>
      </c>
      <c r="T1739">
        <f>[1]Source!Y1762</f>
        <v>2748.61</v>
      </c>
      <c r="U1739">
        <f>ROUND((175/100)*ROUND(([1]Source!AE1762*[1]Source!AV1762)*[1]Source!I1762, 2), 2)</f>
        <v>21802.48</v>
      </c>
      <c r="V1739">
        <f>ROUND((108/100)*ROUND([1]Source!CS1762*[1]Source!I1762, 2), 2)</f>
        <v>13455.24</v>
      </c>
    </row>
    <row r="1740" spans="1:22" x14ac:dyDescent="0.25">
      <c r="C1740" s="53" t="str">
        <f>"Объем: "&amp;[1]Source!I1762&amp;"=182/"&amp;"100"</f>
        <v>Объем: 1,82=182/100</v>
      </c>
    </row>
    <row r="1741" spans="1:22" ht="14.5" x14ac:dyDescent="0.35">
      <c r="A1741" s="51"/>
      <c r="B1741" s="51"/>
      <c r="C1741" s="51" t="s">
        <v>183</v>
      </c>
      <c r="D1741" s="50"/>
      <c r="E1741" s="48"/>
      <c r="F1741" s="42">
        <f>[1]Source!AO1762</f>
        <v>3775.56</v>
      </c>
      <c r="G1741" s="49" t="str">
        <f>[1]Source!DG1762</f>
        <v>)*4</v>
      </c>
      <c r="H1741" s="48">
        <f>[1]Source!AV1762</f>
        <v>1</v>
      </c>
      <c r="I1741" s="48">
        <f>IF([1]Source!BA1762&lt;&gt; 0, [1]Source!BA1762, 1)</f>
        <v>1</v>
      </c>
      <c r="J1741" s="42">
        <f>[1]Source!S1762</f>
        <v>27486.080000000002</v>
      </c>
      <c r="K1741" s="42"/>
    </row>
    <row r="1742" spans="1:22" ht="14.5" x14ac:dyDescent="0.35">
      <c r="A1742" s="51"/>
      <c r="B1742" s="51"/>
      <c r="C1742" s="51" t="s">
        <v>182</v>
      </c>
      <c r="D1742" s="50"/>
      <c r="E1742" s="48"/>
      <c r="F1742" s="42">
        <f>[1]Source!AM1762</f>
        <v>2764.63</v>
      </c>
      <c r="G1742" s="49" t="str">
        <f>[1]Source!DE1762</f>
        <v>)*4</v>
      </c>
      <c r="H1742" s="48">
        <f>[1]Source!AV1762</f>
        <v>1</v>
      </c>
      <c r="I1742" s="48">
        <f>IF([1]Source!BB1762&lt;&gt; 0, [1]Source!BB1762, 1)</f>
        <v>1</v>
      </c>
      <c r="J1742" s="42">
        <f>[1]Source!Q1762</f>
        <v>20126.509999999998</v>
      </c>
      <c r="K1742" s="42"/>
    </row>
    <row r="1743" spans="1:22" ht="14.5" x14ac:dyDescent="0.35">
      <c r="A1743" s="51"/>
      <c r="B1743" s="51"/>
      <c r="C1743" s="51" t="s">
        <v>181</v>
      </c>
      <c r="D1743" s="50"/>
      <c r="E1743" s="48"/>
      <c r="F1743" s="42">
        <f>[1]Source!AN1762</f>
        <v>1711.34</v>
      </c>
      <c r="G1743" s="49" t="str">
        <f>[1]Source!DF1762</f>
        <v>)*4</v>
      </c>
      <c r="H1743" s="48">
        <f>[1]Source!AV1762</f>
        <v>1</v>
      </c>
      <c r="I1743" s="48">
        <f>IF([1]Source!BS1762&lt;&gt; 0, [1]Source!BS1762, 1)</f>
        <v>1</v>
      </c>
      <c r="J1743" s="52">
        <f>[1]Source!R1762</f>
        <v>12458.56</v>
      </c>
      <c r="K1743" s="42"/>
    </row>
    <row r="1744" spans="1:22" ht="14.5" x14ac:dyDescent="0.35">
      <c r="A1744" s="51"/>
      <c r="B1744" s="51"/>
      <c r="C1744" s="51" t="s">
        <v>180</v>
      </c>
      <c r="D1744" s="50"/>
      <c r="E1744" s="48"/>
      <c r="F1744" s="42">
        <f>[1]Source!AL1762</f>
        <v>4.3899999999999997</v>
      </c>
      <c r="G1744" s="49" t="str">
        <f>[1]Source!DD1762</f>
        <v>)*4</v>
      </c>
      <c r="H1744" s="48">
        <f>[1]Source!AW1762</f>
        <v>1</v>
      </c>
      <c r="I1744" s="48">
        <f>IF([1]Source!BC1762&lt;&gt; 0, [1]Source!BC1762, 1)</f>
        <v>1</v>
      </c>
      <c r="J1744" s="42">
        <f>[1]Source!P1762</f>
        <v>31.96</v>
      </c>
      <c r="K1744" s="42"/>
    </row>
    <row r="1745" spans="1:22" ht="14.5" x14ac:dyDescent="0.35">
      <c r="A1745" s="51"/>
      <c r="B1745" s="51"/>
      <c r="C1745" s="51" t="s">
        <v>179</v>
      </c>
      <c r="D1745" s="50" t="s">
        <v>176</v>
      </c>
      <c r="E1745" s="48">
        <f>[1]Source!AT1762</f>
        <v>70</v>
      </c>
      <c r="F1745" s="42"/>
      <c r="G1745" s="49"/>
      <c r="H1745" s="48"/>
      <c r="I1745" s="48"/>
      <c r="J1745" s="42">
        <f>SUM(R1739:R1744)</f>
        <v>19240.259999999998</v>
      </c>
      <c r="K1745" s="42"/>
    </row>
    <row r="1746" spans="1:22" ht="14.5" x14ac:dyDescent="0.35">
      <c r="A1746" s="51"/>
      <c r="B1746" s="51"/>
      <c r="C1746" s="51" t="s">
        <v>178</v>
      </c>
      <c r="D1746" s="50" t="s">
        <v>176</v>
      </c>
      <c r="E1746" s="48">
        <f>[1]Source!AU1762</f>
        <v>10</v>
      </c>
      <c r="F1746" s="42"/>
      <c r="G1746" s="49"/>
      <c r="H1746" s="48"/>
      <c r="I1746" s="48"/>
      <c r="J1746" s="42">
        <f>SUM(T1739:T1745)</f>
        <v>2748.61</v>
      </c>
      <c r="K1746" s="42"/>
    </row>
    <row r="1747" spans="1:22" ht="14.5" x14ac:dyDescent="0.35">
      <c r="A1747" s="51"/>
      <c r="B1747" s="51"/>
      <c r="C1747" s="51" t="s">
        <v>177</v>
      </c>
      <c r="D1747" s="50" t="s">
        <v>176</v>
      </c>
      <c r="E1747" s="48">
        <f>108</f>
        <v>108</v>
      </c>
      <c r="F1747" s="42"/>
      <c r="G1747" s="49"/>
      <c r="H1747" s="48"/>
      <c r="I1747" s="48"/>
      <c r="J1747" s="42">
        <f>SUM(V1739:V1746)</f>
        <v>13455.24</v>
      </c>
      <c r="K1747" s="42"/>
    </row>
    <row r="1748" spans="1:22" ht="14.5" x14ac:dyDescent="0.35">
      <c r="A1748" s="51"/>
      <c r="B1748" s="51"/>
      <c r="C1748" s="51" t="s">
        <v>175</v>
      </c>
      <c r="D1748" s="50" t="s">
        <v>174</v>
      </c>
      <c r="E1748" s="48">
        <f>[1]Source!AQ1762</f>
        <v>13.13</v>
      </c>
      <c r="F1748" s="42"/>
      <c r="G1748" s="49" t="str">
        <f>[1]Source!DI1762</f>
        <v>)*4</v>
      </c>
      <c r="H1748" s="48">
        <f>[1]Source!AV1762</f>
        <v>1</v>
      </c>
      <c r="I1748" s="48"/>
      <c r="J1748" s="42"/>
      <c r="K1748" s="42">
        <f>[1]Source!U1762</f>
        <v>95.586400000000012</v>
      </c>
    </row>
    <row r="1749" spans="1:22" ht="14" x14ac:dyDescent="0.3">
      <c r="A1749" s="47"/>
      <c r="B1749" s="47"/>
      <c r="C1749" s="47"/>
      <c r="D1749" s="47"/>
      <c r="E1749" s="47"/>
      <c r="F1749" s="47"/>
      <c r="G1749" s="47"/>
      <c r="H1749" s="47"/>
      <c r="I1749" s="183">
        <f>J1741+J1742+J1744+J1745+J1746+J1747</f>
        <v>83088.66</v>
      </c>
      <c r="J1749" s="183"/>
      <c r="K1749" s="46">
        <f>IF([1]Source!I1762&lt;&gt;0, ROUND(I1749/[1]Source!I1762, 2), 0)</f>
        <v>45653.11</v>
      </c>
      <c r="P1749" s="45">
        <f>I1749</f>
        <v>83088.66</v>
      </c>
    </row>
    <row r="1750" spans="1:22" ht="42" x14ac:dyDescent="0.35">
      <c r="A1750" s="51">
        <v>186</v>
      </c>
      <c r="B1750" s="51" t="str">
        <f>[1]Source!F1763</f>
        <v>1.18-2103-1-2/1</v>
      </c>
      <c r="C1750" s="51" t="str">
        <f>[1]Source!G1763</f>
        <v>Дезинфекция воздуховодов, добавлять к поз. 1.18-2103-1-1 (от жировых отложений)</v>
      </c>
      <c r="D1750" s="50" t="str">
        <f>[1]Source!H1763</f>
        <v>100 м2</v>
      </c>
      <c r="E1750" s="48">
        <f>[1]Source!I1763</f>
        <v>1.82</v>
      </c>
      <c r="F1750" s="42"/>
      <c r="G1750" s="49"/>
      <c r="H1750" s="48"/>
      <c r="I1750" s="48"/>
      <c r="J1750" s="42"/>
      <c r="K1750" s="42"/>
      <c r="Q1750">
        <f>ROUND(([1]Source!BZ1763/100)*ROUND(([1]Source!AF1763*[1]Source!AV1763)*[1]Source!I1763, 2), 2)</f>
        <v>3078.85</v>
      </c>
      <c r="R1750">
        <f>[1]Source!X1763</f>
        <v>3078.85</v>
      </c>
      <c r="S1750">
        <f>ROUND(([1]Source!CA1763/100)*ROUND(([1]Source!AF1763*[1]Source!AV1763)*[1]Source!I1763, 2), 2)</f>
        <v>439.84</v>
      </c>
      <c r="T1750">
        <f>[1]Source!Y1763</f>
        <v>439.84</v>
      </c>
      <c r="U1750">
        <f>ROUND((175/100)*ROUND(([1]Source!AE1763*[1]Source!AV1763)*[1]Source!I1763, 2), 2)</f>
        <v>3415.48</v>
      </c>
      <c r="V1750">
        <f>ROUND((108/100)*ROUND([1]Source!CS1763*[1]Source!I1763, 2), 2)</f>
        <v>2107.84</v>
      </c>
    </row>
    <row r="1751" spans="1:22" x14ac:dyDescent="0.25">
      <c r="C1751" s="53" t="str">
        <f>"Объем: "&amp;[1]Source!I1763&amp;"=182/"&amp;"100"</f>
        <v>Объем: 1,82=182/100</v>
      </c>
    </row>
    <row r="1752" spans="1:22" ht="14.5" x14ac:dyDescent="0.35">
      <c r="A1752" s="51"/>
      <c r="B1752" s="51"/>
      <c r="C1752" s="51" t="s">
        <v>183</v>
      </c>
      <c r="D1752" s="50"/>
      <c r="E1752" s="48"/>
      <c r="F1752" s="42">
        <f>[1]Source!AO1763</f>
        <v>604.16999999999996</v>
      </c>
      <c r="G1752" s="49" t="str">
        <f>[1]Source!DG1763</f>
        <v>)*4</v>
      </c>
      <c r="H1752" s="48">
        <f>[1]Source!AV1763</f>
        <v>1</v>
      </c>
      <c r="I1752" s="48">
        <f>IF([1]Source!BA1763&lt;&gt; 0, [1]Source!BA1763, 1)</f>
        <v>1</v>
      </c>
      <c r="J1752" s="42">
        <f>[1]Source!S1763</f>
        <v>4398.3599999999997</v>
      </c>
      <c r="K1752" s="42"/>
    </row>
    <row r="1753" spans="1:22" ht="14.5" x14ac:dyDescent="0.35">
      <c r="A1753" s="51"/>
      <c r="B1753" s="51"/>
      <c r="C1753" s="51" t="s">
        <v>182</v>
      </c>
      <c r="D1753" s="50"/>
      <c r="E1753" s="48"/>
      <c r="F1753" s="42">
        <f>[1]Source!AM1763</f>
        <v>413.81</v>
      </c>
      <c r="G1753" s="49" t="str">
        <f>[1]Source!DE1763</f>
        <v>)*4</v>
      </c>
      <c r="H1753" s="48">
        <f>[1]Source!AV1763</f>
        <v>1</v>
      </c>
      <c r="I1753" s="48">
        <f>IF([1]Source!BB1763&lt;&gt; 0, [1]Source!BB1763, 1)</f>
        <v>1</v>
      </c>
      <c r="J1753" s="42">
        <f>[1]Source!Q1763</f>
        <v>3012.54</v>
      </c>
      <c r="K1753" s="42"/>
    </row>
    <row r="1754" spans="1:22" ht="14.5" x14ac:dyDescent="0.35">
      <c r="A1754" s="51"/>
      <c r="B1754" s="51"/>
      <c r="C1754" s="51" t="s">
        <v>181</v>
      </c>
      <c r="D1754" s="50"/>
      <c r="E1754" s="48"/>
      <c r="F1754" s="42">
        <f>[1]Source!AN1763</f>
        <v>268.08999999999997</v>
      </c>
      <c r="G1754" s="49" t="str">
        <f>[1]Source!DF1763</f>
        <v>)*4</v>
      </c>
      <c r="H1754" s="48">
        <f>[1]Source!AV1763</f>
        <v>1</v>
      </c>
      <c r="I1754" s="48">
        <f>IF([1]Source!BS1763&lt;&gt; 0, [1]Source!BS1763, 1)</f>
        <v>1</v>
      </c>
      <c r="J1754" s="52">
        <f>[1]Source!R1763</f>
        <v>1951.7</v>
      </c>
      <c r="K1754" s="42"/>
    </row>
    <row r="1755" spans="1:22" ht="14.5" x14ac:dyDescent="0.35">
      <c r="A1755" s="51"/>
      <c r="B1755" s="51"/>
      <c r="C1755" s="51" t="s">
        <v>180</v>
      </c>
      <c r="D1755" s="50"/>
      <c r="E1755" s="48"/>
      <c r="F1755" s="42">
        <f>[1]Source!AL1763</f>
        <v>16.260000000000002</v>
      </c>
      <c r="G1755" s="49" t="str">
        <f>[1]Source!DD1763</f>
        <v>)*4</v>
      </c>
      <c r="H1755" s="48">
        <f>[1]Source!AW1763</f>
        <v>1</v>
      </c>
      <c r="I1755" s="48">
        <f>IF([1]Source!BC1763&lt;&gt; 0, [1]Source!BC1763, 1)</f>
        <v>1</v>
      </c>
      <c r="J1755" s="42">
        <f>[1]Source!P1763</f>
        <v>118.37</v>
      </c>
      <c r="K1755" s="42"/>
    </row>
    <row r="1756" spans="1:22" ht="14.5" x14ac:dyDescent="0.35">
      <c r="A1756" s="51"/>
      <c r="B1756" s="51"/>
      <c r="C1756" s="51" t="s">
        <v>179</v>
      </c>
      <c r="D1756" s="50" t="s">
        <v>176</v>
      </c>
      <c r="E1756" s="48">
        <f>[1]Source!AT1763</f>
        <v>70</v>
      </c>
      <c r="F1756" s="42"/>
      <c r="G1756" s="49"/>
      <c r="H1756" s="48"/>
      <c r="I1756" s="48"/>
      <c r="J1756" s="42">
        <f>SUM(R1750:R1755)</f>
        <v>3078.85</v>
      </c>
      <c r="K1756" s="42"/>
    </row>
    <row r="1757" spans="1:22" ht="14.5" x14ac:dyDescent="0.35">
      <c r="A1757" s="51"/>
      <c r="B1757" s="51"/>
      <c r="C1757" s="51" t="s">
        <v>178</v>
      </c>
      <c r="D1757" s="50" t="s">
        <v>176</v>
      </c>
      <c r="E1757" s="48">
        <f>[1]Source!AU1763</f>
        <v>10</v>
      </c>
      <c r="F1757" s="42"/>
      <c r="G1757" s="49"/>
      <c r="H1757" s="48"/>
      <c r="I1757" s="48"/>
      <c r="J1757" s="42">
        <f>SUM(T1750:T1756)</f>
        <v>439.84</v>
      </c>
      <c r="K1757" s="42"/>
    </row>
    <row r="1758" spans="1:22" ht="14.5" x14ac:dyDescent="0.35">
      <c r="A1758" s="51"/>
      <c r="B1758" s="51"/>
      <c r="C1758" s="51" t="s">
        <v>177</v>
      </c>
      <c r="D1758" s="50" t="s">
        <v>176</v>
      </c>
      <c r="E1758" s="48">
        <f>108</f>
        <v>108</v>
      </c>
      <c r="F1758" s="42"/>
      <c r="G1758" s="49"/>
      <c r="H1758" s="48"/>
      <c r="I1758" s="48"/>
      <c r="J1758" s="42">
        <f>SUM(V1750:V1757)</f>
        <v>2107.84</v>
      </c>
      <c r="K1758" s="42"/>
    </row>
    <row r="1759" spans="1:22" ht="14.5" x14ac:dyDescent="0.35">
      <c r="A1759" s="51"/>
      <c r="B1759" s="51"/>
      <c r="C1759" s="51" t="s">
        <v>175</v>
      </c>
      <c r="D1759" s="50" t="s">
        <v>174</v>
      </c>
      <c r="E1759" s="48">
        <f>[1]Source!AQ1763</f>
        <v>2.1</v>
      </c>
      <c r="F1759" s="42"/>
      <c r="G1759" s="49" t="str">
        <f>[1]Source!DI1763</f>
        <v>)*4</v>
      </c>
      <c r="H1759" s="48">
        <f>[1]Source!AV1763</f>
        <v>1</v>
      </c>
      <c r="I1759" s="48"/>
      <c r="J1759" s="42"/>
      <c r="K1759" s="42">
        <f>[1]Source!U1763</f>
        <v>15.288000000000002</v>
      </c>
    </row>
    <row r="1760" spans="1:22" ht="14" x14ac:dyDescent="0.3">
      <c r="A1760" s="47"/>
      <c r="B1760" s="47"/>
      <c r="C1760" s="47"/>
      <c r="D1760" s="47"/>
      <c r="E1760" s="47"/>
      <c r="F1760" s="47"/>
      <c r="G1760" s="47"/>
      <c r="H1760" s="47"/>
      <c r="I1760" s="183">
        <f>J1752+J1753+J1755+J1756+J1757+J1758</f>
        <v>13155.8</v>
      </c>
      <c r="J1760" s="183"/>
      <c r="K1760" s="46">
        <f>IF([1]Source!I1763&lt;&gt;0, ROUND(I1760/[1]Source!I1763, 2), 0)</f>
        <v>7228.46</v>
      </c>
      <c r="P1760" s="45">
        <f>I1760</f>
        <v>13155.8</v>
      </c>
    </row>
    <row r="1762" spans="1:22" ht="14" x14ac:dyDescent="0.3">
      <c r="A1762" s="189" t="str">
        <f>CONCATENATE("Итого по разделу: ",IF([1]Source!G1765&lt;&gt;"Новый раздел", [1]Source!G1765, ""))</f>
        <v>Итого по разделу: Воздуховоды</v>
      </c>
      <c r="B1762" s="189"/>
      <c r="C1762" s="189"/>
      <c r="D1762" s="189"/>
      <c r="E1762" s="189"/>
      <c r="F1762" s="189"/>
      <c r="G1762" s="189"/>
      <c r="H1762" s="189"/>
      <c r="I1762" s="184">
        <f>SUM(P1716:P1761)</f>
        <v>1610380.8199999998</v>
      </c>
      <c r="J1762" s="185"/>
      <c r="K1762" s="38"/>
    </row>
    <row r="1765" spans="1:22" ht="16.5" x14ac:dyDescent="0.35">
      <c r="A1765" s="190" t="str">
        <f>CONCATENATE("Раздел: ",IF([1]Source!G1795&lt;&gt;"Новый раздел", [1]Source!G1795, ""))</f>
        <v>Раздел: Насосные установки</v>
      </c>
      <c r="B1765" s="190"/>
      <c r="C1765" s="190"/>
      <c r="D1765" s="190"/>
      <c r="E1765" s="190"/>
      <c r="F1765" s="190"/>
      <c r="G1765" s="190"/>
      <c r="H1765" s="190"/>
      <c r="I1765" s="190"/>
      <c r="J1765" s="190"/>
      <c r="K1765" s="190"/>
    </row>
    <row r="1766" spans="1:22" ht="42" x14ac:dyDescent="0.35">
      <c r="A1766" s="51">
        <v>187</v>
      </c>
      <c r="B1766" s="51" t="str">
        <f>[1]Source!F1799</f>
        <v>1.16-2303-2-1/1</v>
      </c>
      <c r="C1766" s="51" t="str">
        <f>[1]Source!G1799</f>
        <v>Техническое обслуживание насоса для сточных вод типа Грундфос EF (Насосы Grundfos Hydro Multi-E 2 CRE) прим.</v>
      </c>
      <c r="D1766" s="50" t="str">
        <f>[1]Source!H1799</f>
        <v>шт.</v>
      </c>
      <c r="E1766" s="48">
        <f>[1]Source!I1799</f>
        <v>3</v>
      </c>
      <c r="F1766" s="42"/>
      <c r="G1766" s="49"/>
      <c r="H1766" s="48"/>
      <c r="I1766" s="48"/>
      <c r="J1766" s="42"/>
      <c r="K1766" s="42"/>
      <c r="Q1766">
        <f>ROUND(([1]Source!BZ1799/100)*ROUND(([1]Source!AF1799*[1]Source!AV1799)*[1]Source!I1799, 2), 2)</f>
        <v>15249.19</v>
      </c>
      <c r="R1766">
        <f>[1]Source!X1799</f>
        <v>15249.19</v>
      </c>
      <c r="S1766">
        <f>ROUND(([1]Source!CA1799/100)*ROUND(([1]Source!AF1799*[1]Source!AV1799)*[1]Source!I1799, 2), 2)</f>
        <v>2178.46</v>
      </c>
      <c r="T1766">
        <f>[1]Source!Y1799</f>
        <v>2178.46</v>
      </c>
      <c r="U1766">
        <f>ROUND((175/100)*ROUND(([1]Source!AE1799*[1]Source!AV1799)*[1]Source!I1799, 2), 2)</f>
        <v>0</v>
      </c>
      <c r="V1766">
        <f>ROUND((108/100)*ROUND([1]Source!CS1799*[1]Source!I1799, 2), 2)</f>
        <v>0</v>
      </c>
    </row>
    <row r="1767" spans="1:22" ht="14.5" x14ac:dyDescent="0.35">
      <c r="A1767" s="51"/>
      <c r="B1767" s="51"/>
      <c r="C1767" s="51" t="s">
        <v>183</v>
      </c>
      <c r="D1767" s="50"/>
      <c r="E1767" s="48"/>
      <c r="F1767" s="42">
        <f>[1]Source!AO1799</f>
        <v>1815.38</v>
      </c>
      <c r="G1767" s="49" t="str">
        <f>[1]Source!DG1799</f>
        <v>)*4</v>
      </c>
      <c r="H1767" s="48">
        <f>[1]Source!AV1799</f>
        <v>1</v>
      </c>
      <c r="I1767" s="48">
        <f>IF([1]Source!BA1799&lt;&gt; 0, [1]Source!BA1799, 1)</f>
        <v>1</v>
      </c>
      <c r="J1767" s="42">
        <f>[1]Source!S1799</f>
        <v>21784.560000000001</v>
      </c>
      <c r="K1767" s="42"/>
    </row>
    <row r="1768" spans="1:22" ht="14.5" x14ac:dyDescent="0.35">
      <c r="A1768" s="51"/>
      <c r="B1768" s="51"/>
      <c r="C1768" s="51" t="s">
        <v>180</v>
      </c>
      <c r="D1768" s="50"/>
      <c r="E1768" s="48"/>
      <c r="F1768" s="42">
        <f>[1]Source!AL1799</f>
        <v>87.02</v>
      </c>
      <c r="G1768" s="49" t="str">
        <f>[1]Source!DD1799</f>
        <v>)*4</v>
      </c>
      <c r="H1768" s="48">
        <f>[1]Source!AW1799</f>
        <v>1</v>
      </c>
      <c r="I1768" s="48">
        <f>IF([1]Source!BC1799&lt;&gt; 0, [1]Source!BC1799, 1)</f>
        <v>1</v>
      </c>
      <c r="J1768" s="42">
        <f>[1]Source!P1799</f>
        <v>1044.24</v>
      </c>
      <c r="K1768" s="42"/>
    </row>
    <row r="1769" spans="1:22" ht="14.5" x14ac:dyDescent="0.35">
      <c r="A1769" s="51"/>
      <c r="B1769" s="51"/>
      <c r="C1769" s="51" t="s">
        <v>179</v>
      </c>
      <c r="D1769" s="50" t="s">
        <v>176</v>
      </c>
      <c r="E1769" s="48">
        <f>[1]Source!AT1799</f>
        <v>70</v>
      </c>
      <c r="F1769" s="42"/>
      <c r="G1769" s="49"/>
      <c r="H1769" s="48"/>
      <c r="I1769" s="48"/>
      <c r="J1769" s="42">
        <f>SUM(R1766:R1768)</f>
        <v>15249.19</v>
      </c>
      <c r="K1769" s="42"/>
    </row>
    <row r="1770" spans="1:22" ht="14.5" x14ac:dyDescent="0.35">
      <c r="A1770" s="51"/>
      <c r="B1770" s="51"/>
      <c r="C1770" s="51" t="s">
        <v>178</v>
      </c>
      <c r="D1770" s="50" t="s">
        <v>176</v>
      </c>
      <c r="E1770" s="48">
        <f>[1]Source!AU1799</f>
        <v>10</v>
      </c>
      <c r="F1770" s="42"/>
      <c r="G1770" s="49"/>
      <c r="H1770" s="48"/>
      <c r="I1770" s="48"/>
      <c r="J1770" s="42">
        <f>SUM(T1766:T1769)</f>
        <v>2178.46</v>
      </c>
      <c r="K1770" s="42"/>
    </row>
    <row r="1771" spans="1:22" ht="14.5" x14ac:dyDescent="0.35">
      <c r="A1771" s="51"/>
      <c r="B1771" s="51"/>
      <c r="C1771" s="51" t="s">
        <v>175</v>
      </c>
      <c r="D1771" s="50" t="s">
        <v>174</v>
      </c>
      <c r="E1771" s="48">
        <f>[1]Source!AQ1799</f>
        <v>5</v>
      </c>
      <c r="F1771" s="42"/>
      <c r="G1771" s="49" t="str">
        <f>[1]Source!DI1799</f>
        <v>)*4</v>
      </c>
      <c r="H1771" s="48">
        <f>[1]Source!AV1799</f>
        <v>1</v>
      </c>
      <c r="I1771" s="48"/>
      <c r="J1771" s="42"/>
      <c r="K1771" s="42">
        <f>[1]Source!U1799</f>
        <v>60</v>
      </c>
    </row>
    <row r="1772" spans="1:22" ht="14" x14ac:dyDescent="0.3">
      <c r="A1772" s="47"/>
      <c r="B1772" s="47"/>
      <c r="C1772" s="47"/>
      <c r="D1772" s="47"/>
      <c r="E1772" s="47"/>
      <c r="F1772" s="47"/>
      <c r="G1772" s="47"/>
      <c r="H1772" s="47"/>
      <c r="I1772" s="183">
        <f>J1767+J1768+J1769+J1770</f>
        <v>40256.450000000004</v>
      </c>
      <c r="J1772" s="183"/>
      <c r="K1772" s="46">
        <f>IF([1]Source!I1799&lt;&gt;0, ROUND(I1772/[1]Source!I1799, 2), 0)</f>
        <v>13418.82</v>
      </c>
      <c r="P1772" s="45">
        <f>I1772</f>
        <v>40256.450000000004</v>
      </c>
    </row>
    <row r="1774" spans="1:22" ht="14" x14ac:dyDescent="0.3">
      <c r="A1774" s="189" t="str">
        <f>CONCATENATE("Итого по разделу: ",IF([1]Source!G1801&lt;&gt;"Новый раздел", [1]Source!G1801, ""))</f>
        <v>Итого по разделу: Насосные установки</v>
      </c>
      <c r="B1774" s="189"/>
      <c r="C1774" s="189"/>
      <c r="D1774" s="189"/>
      <c r="E1774" s="189"/>
      <c r="F1774" s="189"/>
      <c r="G1774" s="189"/>
      <c r="H1774" s="189"/>
      <c r="I1774" s="184">
        <f>SUM(P1765:P1773)</f>
        <v>40256.450000000004</v>
      </c>
      <c r="J1774" s="185"/>
      <c r="K1774" s="38"/>
    </row>
    <row r="1777" spans="1:22" ht="16.5" x14ac:dyDescent="0.35">
      <c r="A1777" s="190" t="str">
        <f>CONCATENATE("Раздел: ",IF([1]Source!G1831&lt;&gt;"Новый раздел", [1]Source!G1831, ""))</f>
        <v>Раздел: Тепловые завесы</v>
      </c>
      <c r="B1777" s="190"/>
      <c r="C1777" s="190"/>
      <c r="D1777" s="190"/>
      <c r="E1777" s="190"/>
      <c r="F1777" s="190"/>
      <c r="G1777" s="190"/>
      <c r="H1777" s="190"/>
      <c r="I1777" s="190"/>
      <c r="J1777" s="190"/>
      <c r="K1777" s="190"/>
    </row>
    <row r="1778" spans="1:22" ht="70" x14ac:dyDescent="0.35">
      <c r="A1778" s="51">
        <v>188</v>
      </c>
      <c r="B1778" s="51" t="str">
        <f>[1]Source!F1835</f>
        <v>1.18-2303-4-3/1</v>
      </c>
      <c r="C1778" s="51" t="str">
        <f>[1]Source!G1835</f>
        <v>Техническое обслуживание горизонтальных тепловых завес с электрическим нагревателем производительностью по воздуху до 2000 м3/ч</v>
      </c>
      <c r="D1778" s="50" t="str">
        <f>[1]Source!H1835</f>
        <v>шт.</v>
      </c>
      <c r="E1778" s="48">
        <f>[1]Source!I1835</f>
        <v>3</v>
      </c>
      <c r="F1778" s="42"/>
      <c r="G1778" s="49"/>
      <c r="H1778" s="48"/>
      <c r="I1778" s="48"/>
      <c r="J1778" s="42"/>
      <c r="K1778" s="42"/>
      <c r="Q1778">
        <f>ROUND(([1]Source!BZ1835/100)*ROUND(([1]Source!AF1835*[1]Source!AV1835)*[1]Source!I1835, 2), 2)</f>
        <v>3842.75</v>
      </c>
      <c r="R1778">
        <f>[1]Source!X1835</f>
        <v>3842.75</v>
      </c>
      <c r="S1778">
        <f>ROUND(([1]Source!CA1835/100)*ROUND(([1]Source!AF1835*[1]Source!AV1835)*[1]Source!I1835, 2), 2)</f>
        <v>548.96</v>
      </c>
      <c r="T1778">
        <f>[1]Source!Y1835</f>
        <v>548.96</v>
      </c>
      <c r="U1778">
        <f>ROUND((175/100)*ROUND(([1]Source!AE1835*[1]Source!AV1835)*[1]Source!I1835, 2), 2)</f>
        <v>0.42</v>
      </c>
      <c r="V1778">
        <f>ROUND((108/100)*ROUND([1]Source!CS1835*[1]Source!I1835, 2), 2)</f>
        <v>0.26</v>
      </c>
    </row>
    <row r="1779" spans="1:22" ht="14.5" x14ac:dyDescent="0.35">
      <c r="A1779" s="51"/>
      <c r="B1779" s="51"/>
      <c r="C1779" s="51" t="s">
        <v>183</v>
      </c>
      <c r="D1779" s="50"/>
      <c r="E1779" s="48"/>
      <c r="F1779" s="42">
        <f>[1]Source!AO1835</f>
        <v>457.47</v>
      </c>
      <c r="G1779" s="49" t="str">
        <f>[1]Source!DG1835</f>
        <v>)*4</v>
      </c>
      <c r="H1779" s="48">
        <f>[1]Source!AV1835</f>
        <v>1</v>
      </c>
      <c r="I1779" s="48">
        <f>IF([1]Source!BA1835&lt;&gt; 0, [1]Source!BA1835, 1)</f>
        <v>1</v>
      </c>
      <c r="J1779" s="42">
        <f>[1]Source!S1835</f>
        <v>5489.64</v>
      </c>
      <c r="K1779" s="42"/>
    </row>
    <row r="1780" spans="1:22" ht="14.5" x14ac:dyDescent="0.35">
      <c r="A1780" s="51"/>
      <c r="B1780" s="51"/>
      <c r="C1780" s="51" t="s">
        <v>182</v>
      </c>
      <c r="D1780" s="50"/>
      <c r="E1780" s="48"/>
      <c r="F1780" s="42">
        <f>[1]Source!AM1835</f>
        <v>4.5599999999999996</v>
      </c>
      <c r="G1780" s="49" t="str">
        <f>[1]Source!DE1835</f>
        <v>)*4</v>
      </c>
      <c r="H1780" s="48">
        <f>[1]Source!AV1835</f>
        <v>1</v>
      </c>
      <c r="I1780" s="48">
        <f>IF([1]Source!BB1835&lt;&gt; 0, [1]Source!BB1835, 1)</f>
        <v>1</v>
      </c>
      <c r="J1780" s="42">
        <f>[1]Source!Q1835</f>
        <v>54.72</v>
      </c>
      <c r="K1780" s="42"/>
    </row>
    <row r="1781" spans="1:22" ht="14.5" x14ac:dyDescent="0.35">
      <c r="A1781" s="51"/>
      <c r="B1781" s="51"/>
      <c r="C1781" s="51" t="s">
        <v>181</v>
      </c>
      <c r="D1781" s="50"/>
      <c r="E1781" s="48"/>
      <c r="F1781" s="42">
        <f>[1]Source!AN1835</f>
        <v>0.02</v>
      </c>
      <c r="G1781" s="49" t="str">
        <f>[1]Source!DF1835</f>
        <v>)*4</v>
      </c>
      <c r="H1781" s="48">
        <f>[1]Source!AV1835</f>
        <v>1</v>
      </c>
      <c r="I1781" s="48">
        <f>IF([1]Source!BS1835&lt;&gt; 0, [1]Source!BS1835, 1)</f>
        <v>1</v>
      </c>
      <c r="J1781" s="52">
        <f>[1]Source!R1835</f>
        <v>0.24</v>
      </c>
      <c r="K1781" s="42"/>
    </row>
    <row r="1782" spans="1:22" ht="14.5" x14ac:dyDescent="0.35">
      <c r="A1782" s="51"/>
      <c r="B1782" s="51"/>
      <c r="C1782" s="51" t="s">
        <v>180</v>
      </c>
      <c r="D1782" s="50"/>
      <c r="E1782" s="48"/>
      <c r="F1782" s="42">
        <f>[1]Source!AL1835</f>
        <v>0.88</v>
      </c>
      <c r="G1782" s="49" t="str">
        <f>[1]Source!DD1835</f>
        <v>)*4</v>
      </c>
      <c r="H1782" s="48">
        <f>[1]Source!AW1835</f>
        <v>1</v>
      </c>
      <c r="I1782" s="48">
        <f>IF([1]Source!BC1835&lt;&gt; 0, [1]Source!BC1835, 1)</f>
        <v>1</v>
      </c>
      <c r="J1782" s="42">
        <f>[1]Source!P1835</f>
        <v>10.56</v>
      </c>
      <c r="K1782" s="42"/>
    </row>
    <row r="1783" spans="1:22" ht="14.5" x14ac:dyDescent="0.35">
      <c r="A1783" s="51"/>
      <c r="B1783" s="51"/>
      <c r="C1783" s="51" t="s">
        <v>179</v>
      </c>
      <c r="D1783" s="50" t="s">
        <v>176</v>
      </c>
      <c r="E1783" s="48">
        <f>[1]Source!AT1835</f>
        <v>70</v>
      </c>
      <c r="F1783" s="42"/>
      <c r="G1783" s="49"/>
      <c r="H1783" s="48"/>
      <c r="I1783" s="48"/>
      <c r="J1783" s="42">
        <f>SUM(R1778:R1782)</f>
        <v>3842.75</v>
      </c>
      <c r="K1783" s="42"/>
    </row>
    <row r="1784" spans="1:22" ht="14.5" x14ac:dyDescent="0.35">
      <c r="A1784" s="51"/>
      <c r="B1784" s="51"/>
      <c r="C1784" s="51" t="s">
        <v>178</v>
      </c>
      <c r="D1784" s="50" t="s">
        <v>176</v>
      </c>
      <c r="E1784" s="48">
        <f>[1]Source!AU1835</f>
        <v>10</v>
      </c>
      <c r="F1784" s="42"/>
      <c r="G1784" s="49"/>
      <c r="H1784" s="48"/>
      <c r="I1784" s="48"/>
      <c r="J1784" s="42">
        <f>SUM(T1778:T1783)</f>
        <v>548.96</v>
      </c>
      <c r="K1784" s="42"/>
    </row>
    <row r="1785" spans="1:22" ht="14.5" x14ac:dyDescent="0.35">
      <c r="A1785" s="51"/>
      <c r="B1785" s="51"/>
      <c r="C1785" s="51" t="s">
        <v>177</v>
      </c>
      <c r="D1785" s="50" t="s">
        <v>176</v>
      </c>
      <c r="E1785" s="48">
        <f>108</f>
        <v>108</v>
      </c>
      <c r="F1785" s="42"/>
      <c r="G1785" s="49"/>
      <c r="H1785" s="48"/>
      <c r="I1785" s="48"/>
      <c r="J1785" s="42">
        <f>SUM(V1778:V1784)</f>
        <v>0.26</v>
      </c>
      <c r="K1785" s="42"/>
    </row>
    <row r="1786" spans="1:22" ht="14.5" x14ac:dyDescent="0.35">
      <c r="A1786" s="51"/>
      <c r="B1786" s="51"/>
      <c r="C1786" s="51" t="s">
        <v>175</v>
      </c>
      <c r="D1786" s="50" t="s">
        <v>174</v>
      </c>
      <c r="E1786" s="48">
        <f>[1]Source!AQ1835</f>
        <v>1.26</v>
      </c>
      <c r="F1786" s="42"/>
      <c r="G1786" s="49" t="str">
        <f>[1]Source!DI1835</f>
        <v>)*4</v>
      </c>
      <c r="H1786" s="48">
        <f>[1]Source!AV1835</f>
        <v>1</v>
      </c>
      <c r="I1786" s="48"/>
      <c r="J1786" s="42"/>
      <c r="K1786" s="42">
        <f>[1]Source!U1835</f>
        <v>15.120000000000001</v>
      </c>
    </row>
    <row r="1787" spans="1:22" ht="14" x14ac:dyDescent="0.3">
      <c r="A1787" s="47"/>
      <c r="B1787" s="47"/>
      <c r="C1787" s="47"/>
      <c r="D1787" s="47"/>
      <c r="E1787" s="47"/>
      <c r="F1787" s="47"/>
      <c r="G1787" s="47"/>
      <c r="H1787" s="47"/>
      <c r="I1787" s="183">
        <f>J1779+J1780+J1782+J1783+J1784+J1785</f>
        <v>9946.8900000000012</v>
      </c>
      <c r="J1787" s="183"/>
      <c r="K1787" s="46">
        <f>IF([1]Source!I1835&lt;&gt;0, ROUND(I1787/[1]Source!I1835, 2), 0)</f>
        <v>3315.63</v>
      </c>
      <c r="P1787" s="45">
        <f>I1787</f>
        <v>9946.8900000000012</v>
      </c>
    </row>
    <row r="1789" spans="1:22" ht="14" x14ac:dyDescent="0.3">
      <c r="A1789" s="189" t="str">
        <f>CONCATENATE("Итого по разделу: ",IF([1]Source!G1837&lt;&gt;"Новый раздел", [1]Source!G1837, ""))</f>
        <v>Итого по разделу: Тепловые завесы</v>
      </c>
      <c r="B1789" s="189"/>
      <c r="C1789" s="189"/>
      <c r="D1789" s="189"/>
      <c r="E1789" s="189"/>
      <c r="F1789" s="189"/>
      <c r="G1789" s="189"/>
      <c r="H1789" s="189"/>
      <c r="I1789" s="184">
        <f>SUM(P1777:P1788)</f>
        <v>9946.8900000000012</v>
      </c>
      <c r="J1789" s="185"/>
      <c r="K1789" s="38"/>
    </row>
    <row r="1792" spans="1:22" ht="14" x14ac:dyDescent="0.3">
      <c r="A1792" s="189" t="str">
        <f>CONCATENATE("Итого по локальной смете: ",IF([1]Source!G1867&lt;&gt;"Новая локальная смета", [1]Source!G1867, ""))</f>
        <v>Итого по локальной смете: Строение №318</v>
      </c>
      <c r="B1792" s="189"/>
      <c r="C1792" s="189"/>
      <c r="D1792" s="189"/>
      <c r="E1792" s="189"/>
      <c r="F1792" s="189"/>
      <c r="G1792" s="189"/>
      <c r="H1792" s="189"/>
      <c r="I1792" s="184">
        <f>SUM(P1204:P1791)</f>
        <v>2614730.7000000007</v>
      </c>
      <c r="J1792" s="185"/>
      <c r="K1792" s="38"/>
    </row>
    <row r="1795" spans="1:22" ht="16.5" x14ac:dyDescent="0.35">
      <c r="A1795" s="190" t="str">
        <f>CONCATENATE("Локальная смета: ",IF([1]Source!G1897&lt;&gt;"Новая локальная смета", [1]Source!G1897, ""))</f>
        <v>Локальная смета: Строение №165</v>
      </c>
      <c r="B1795" s="190"/>
      <c r="C1795" s="190"/>
      <c r="D1795" s="190"/>
      <c r="E1795" s="190"/>
      <c r="F1795" s="190"/>
      <c r="G1795" s="190"/>
      <c r="H1795" s="190"/>
      <c r="I1795" s="190"/>
      <c r="J1795" s="190"/>
      <c r="K1795" s="190"/>
    </row>
    <row r="1797" spans="1:22" ht="16.5" x14ac:dyDescent="0.35">
      <c r="A1797" s="190" t="str">
        <f>CONCATENATE("Раздел: ",IF([1]Source!G1901&lt;&gt;"Новый раздел", [1]Source!G1901, ""))</f>
        <v>Раздел: Вентиляция</v>
      </c>
      <c r="B1797" s="190"/>
      <c r="C1797" s="190"/>
      <c r="D1797" s="190"/>
      <c r="E1797" s="190"/>
      <c r="F1797" s="190"/>
      <c r="G1797" s="190"/>
      <c r="H1797" s="190"/>
      <c r="I1797" s="190"/>
      <c r="J1797" s="190"/>
      <c r="K1797" s="190"/>
    </row>
    <row r="1798" spans="1:22" ht="42" x14ac:dyDescent="0.35">
      <c r="A1798" s="51">
        <v>189</v>
      </c>
      <c r="B1798" s="51" t="str">
        <f>[1]Source!F1905</f>
        <v>1.18-2403-20-3/1</v>
      </c>
      <c r="C1798" s="51" t="str">
        <f>[1]Source!G1905</f>
        <v>Техническое обслуживание вытяжных установок производительностью до 5000 м3/ч - ежеквартальное</v>
      </c>
      <c r="D1798" s="50" t="str">
        <f>[1]Source!H1905</f>
        <v>установка</v>
      </c>
      <c r="E1798" s="48">
        <f>[1]Source!I1905</f>
        <v>1</v>
      </c>
      <c r="F1798" s="42"/>
      <c r="G1798" s="49"/>
      <c r="H1798" s="48"/>
      <c r="I1798" s="48"/>
      <c r="J1798" s="42"/>
      <c r="K1798" s="42"/>
      <c r="Q1798">
        <f>ROUND(([1]Source!BZ1905/100)*ROUND(([1]Source!AF1905*[1]Source!AV1905)*[1]Source!I1905, 2), 2)</f>
        <v>2419.54</v>
      </c>
      <c r="R1798">
        <f>[1]Source!X1905</f>
        <v>2419.54</v>
      </c>
      <c r="S1798">
        <f>ROUND(([1]Source!CA1905/100)*ROUND(([1]Source!AF1905*[1]Source!AV1905)*[1]Source!I1905, 2), 2)</f>
        <v>345.65</v>
      </c>
      <c r="T1798">
        <f>[1]Source!Y1905</f>
        <v>345.65</v>
      </c>
      <c r="U1798">
        <f>ROUND((175/100)*ROUND(([1]Source!AE1905*[1]Source!AV1905)*[1]Source!I1905, 2), 2)</f>
        <v>0</v>
      </c>
      <c r="V1798">
        <f>ROUND((108/100)*ROUND([1]Source!CS1905*[1]Source!I1905, 2), 2)</f>
        <v>0</v>
      </c>
    </row>
    <row r="1799" spans="1:22" ht="14.5" x14ac:dyDescent="0.35">
      <c r="A1799" s="51"/>
      <c r="B1799" s="51"/>
      <c r="C1799" s="51" t="s">
        <v>183</v>
      </c>
      <c r="D1799" s="50"/>
      <c r="E1799" s="48"/>
      <c r="F1799" s="42">
        <f>[1]Source!AO1905</f>
        <v>864.12</v>
      </c>
      <c r="G1799" s="49" t="str">
        <f>[1]Source!DG1905</f>
        <v>)*4</v>
      </c>
      <c r="H1799" s="48">
        <f>[1]Source!AV1905</f>
        <v>1</v>
      </c>
      <c r="I1799" s="48">
        <f>IF([1]Source!BA1905&lt;&gt; 0, [1]Source!BA1905, 1)</f>
        <v>1</v>
      </c>
      <c r="J1799" s="42">
        <f>[1]Source!S1905</f>
        <v>3456.48</v>
      </c>
      <c r="K1799" s="42"/>
    </row>
    <row r="1800" spans="1:22" ht="14.5" x14ac:dyDescent="0.35">
      <c r="A1800" s="51"/>
      <c r="B1800" s="51"/>
      <c r="C1800" s="51" t="s">
        <v>180</v>
      </c>
      <c r="D1800" s="50"/>
      <c r="E1800" s="48"/>
      <c r="F1800" s="42">
        <f>[1]Source!AL1905</f>
        <v>0.03</v>
      </c>
      <c r="G1800" s="49" t="str">
        <f>[1]Source!DD1905</f>
        <v>)*4</v>
      </c>
      <c r="H1800" s="48">
        <f>[1]Source!AW1905</f>
        <v>1</v>
      </c>
      <c r="I1800" s="48">
        <f>IF([1]Source!BC1905&lt;&gt; 0, [1]Source!BC1905, 1)</f>
        <v>1</v>
      </c>
      <c r="J1800" s="42">
        <f>[1]Source!P1905</f>
        <v>0.12</v>
      </c>
      <c r="K1800" s="42"/>
    </row>
    <row r="1801" spans="1:22" ht="14.5" x14ac:dyDescent="0.35">
      <c r="A1801" s="51"/>
      <c r="B1801" s="51"/>
      <c r="C1801" s="51" t="s">
        <v>179</v>
      </c>
      <c r="D1801" s="50" t="s">
        <v>176</v>
      </c>
      <c r="E1801" s="48">
        <f>[1]Source!AT1905</f>
        <v>70</v>
      </c>
      <c r="F1801" s="42"/>
      <c r="G1801" s="49"/>
      <c r="H1801" s="48"/>
      <c r="I1801" s="48"/>
      <c r="J1801" s="42">
        <f>SUM(R1798:R1800)</f>
        <v>2419.54</v>
      </c>
      <c r="K1801" s="42"/>
    </row>
    <row r="1802" spans="1:22" ht="14.5" x14ac:dyDescent="0.35">
      <c r="A1802" s="51"/>
      <c r="B1802" s="51"/>
      <c r="C1802" s="51" t="s">
        <v>178</v>
      </c>
      <c r="D1802" s="50" t="s">
        <v>176</v>
      </c>
      <c r="E1802" s="48">
        <f>[1]Source!AU1905</f>
        <v>10</v>
      </c>
      <c r="F1802" s="42"/>
      <c r="G1802" s="49"/>
      <c r="H1802" s="48"/>
      <c r="I1802" s="48"/>
      <c r="J1802" s="42">
        <f>SUM(T1798:T1801)</f>
        <v>345.65</v>
      </c>
      <c r="K1802" s="42"/>
    </row>
    <row r="1803" spans="1:22" ht="14.5" x14ac:dyDescent="0.35">
      <c r="A1803" s="51"/>
      <c r="B1803" s="51"/>
      <c r="C1803" s="51" t="s">
        <v>175</v>
      </c>
      <c r="D1803" s="50" t="s">
        <v>174</v>
      </c>
      <c r="E1803" s="48">
        <f>[1]Source!AQ1905</f>
        <v>2.38</v>
      </c>
      <c r="F1803" s="42"/>
      <c r="G1803" s="49" t="str">
        <f>[1]Source!DI1905</f>
        <v>)*4</v>
      </c>
      <c r="H1803" s="48">
        <f>[1]Source!AV1905</f>
        <v>1</v>
      </c>
      <c r="I1803" s="48"/>
      <c r="J1803" s="42"/>
      <c r="K1803" s="42">
        <f>[1]Source!U1905</f>
        <v>9.52</v>
      </c>
    </row>
    <row r="1804" spans="1:22" ht="14" x14ac:dyDescent="0.3">
      <c r="A1804" s="47"/>
      <c r="B1804" s="47"/>
      <c r="C1804" s="47"/>
      <c r="D1804" s="47"/>
      <c r="E1804" s="47"/>
      <c r="F1804" s="47"/>
      <c r="G1804" s="47"/>
      <c r="H1804" s="47"/>
      <c r="I1804" s="183">
        <f>J1799+J1800+J1801+J1802</f>
        <v>6221.7899999999991</v>
      </c>
      <c r="J1804" s="183"/>
      <c r="K1804" s="46">
        <f>IF([1]Source!I1905&lt;&gt;0, ROUND(I1804/[1]Source!I1905, 2), 0)</f>
        <v>6221.79</v>
      </c>
      <c r="P1804" s="45">
        <f>I1804</f>
        <v>6221.7899999999991</v>
      </c>
    </row>
    <row r="1805" spans="1:22" ht="42" x14ac:dyDescent="0.35">
      <c r="A1805" s="51">
        <v>190</v>
      </c>
      <c r="B1805" s="51" t="str">
        <f>[1]Source!F1906</f>
        <v>1.18-2403-21-4/1</v>
      </c>
      <c r="C1805" s="51" t="str">
        <f>[1]Source!G1906</f>
        <v>Техническое обслуживание приточных установок производительностью до 5000 м3/ч - ежеквартальное</v>
      </c>
      <c r="D1805" s="50" t="str">
        <f>[1]Source!H1906</f>
        <v>установка</v>
      </c>
      <c r="E1805" s="48">
        <f>[1]Source!I1906</f>
        <v>1</v>
      </c>
      <c r="F1805" s="42"/>
      <c r="G1805" s="49"/>
      <c r="H1805" s="48"/>
      <c r="I1805" s="48"/>
      <c r="J1805" s="42"/>
      <c r="K1805" s="42"/>
      <c r="Q1805">
        <f>ROUND(([1]Source!BZ1906/100)*ROUND(([1]Source!AF1906*[1]Source!AV1906)*[1]Source!I1906, 2), 2)</f>
        <v>3192.17</v>
      </c>
      <c r="R1805">
        <f>[1]Source!X1906</f>
        <v>3192.17</v>
      </c>
      <c r="S1805">
        <f>ROUND(([1]Source!CA1906/100)*ROUND(([1]Source!AF1906*[1]Source!AV1906)*[1]Source!I1906, 2), 2)</f>
        <v>456.02</v>
      </c>
      <c r="T1805">
        <f>[1]Source!Y1906</f>
        <v>456.02</v>
      </c>
      <c r="U1805">
        <f>ROUND((175/100)*ROUND(([1]Source!AE1906*[1]Source!AV1906)*[1]Source!I1906, 2), 2)</f>
        <v>7.0000000000000007E-2</v>
      </c>
      <c r="V1805">
        <f>ROUND((108/100)*ROUND([1]Source!CS1906*[1]Source!I1906, 2), 2)</f>
        <v>0.04</v>
      </c>
    </row>
    <row r="1806" spans="1:22" ht="14.5" x14ac:dyDescent="0.35">
      <c r="A1806" s="51"/>
      <c r="B1806" s="51"/>
      <c r="C1806" s="51" t="s">
        <v>183</v>
      </c>
      <c r="D1806" s="50"/>
      <c r="E1806" s="48"/>
      <c r="F1806" s="42">
        <f>[1]Source!AO1906</f>
        <v>1140.06</v>
      </c>
      <c r="G1806" s="49" t="str">
        <f>[1]Source!DG1906</f>
        <v>)*4</v>
      </c>
      <c r="H1806" s="48">
        <f>[1]Source!AV1906</f>
        <v>1</v>
      </c>
      <c r="I1806" s="48">
        <f>IF([1]Source!BA1906&lt;&gt; 0, [1]Source!BA1906, 1)</f>
        <v>1</v>
      </c>
      <c r="J1806" s="42">
        <f>[1]Source!S1906</f>
        <v>4560.24</v>
      </c>
      <c r="K1806" s="42"/>
    </row>
    <row r="1807" spans="1:22" ht="14.5" x14ac:dyDescent="0.35">
      <c r="A1807" s="51"/>
      <c r="B1807" s="51"/>
      <c r="C1807" s="51" t="s">
        <v>182</v>
      </c>
      <c r="D1807" s="50"/>
      <c r="E1807" s="48"/>
      <c r="F1807" s="42">
        <f>[1]Source!AM1906</f>
        <v>1.52</v>
      </c>
      <c r="G1807" s="49" t="str">
        <f>[1]Source!DE1906</f>
        <v>)*4</v>
      </c>
      <c r="H1807" s="48">
        <f>[1]Source!AV1906</f>
        <v>1</v>
      </c>
      <c r="I1807" s="48">
        <f>IF([1]Source!BB1906&lt;&gt; 0, [1]Source!BB1906, 1)</f>
        <v>1</v>
      </c>
      <c r="J1807" s="42">
        <f>[1]Source!Q1906</f>
        <v>6.08</v>
      </c>
      <c r="K1807" s="42"/>
    </row>
    <row r="1808" spans="1:22" ht="14.5" x14ac:dyDescent="0.35">
      <c r="A1808" s="51"/>
      <c r="B1808" s="51"/>
      <c r="C1808" s="51" t="s">
        <v>181</v>
      </c>
      <c r="D1808" s="50"/>
      <c r="E1808" s="48"/>
      <c r="F1808" s="42">
        <f>[1]Source!AN1906</f>
        <v>0.01</v>
      </c>
      <c r="G1808" s="49" t="str">
        <f>[1]Source!DF1906</f>
        <v>)*4</v>
      </c>
      <c r="H1808" s="48">
        <f>[1]Source!AV1906</f>
        <v>1</v>
      </c>
      <c r="I1808" s="48">
        <f>IF([1]Source!BS1906&lt;&gt; 0, [1]Source!BS1906, 1)</f>
        <v>1</v>
      </c>
      <c r="J1808" s="52">
        <f>[1]Source!R1906</f>
        <v>0.04</v>
      </c>
      <c r="K1808" s="42"/>
    </row>
    <row r="1809" spans="1:22" ht="14.5" x14ac:dyDescent="0.35">
      <c r="A1809" s="51"/>
      <c r="B1809" s="51"/>
      <c r="C1809" s="51" t="s">
        <v>180</v>
      </c>
      <c r="D1809" s="50"/>
      <c r="E1809" s="48"/>
      <c r="F1809" s="42">
        <f>[1]Source!AL1906</f>
        <v>9.3699999999999992</v>
      </c>
      <c r="G1809" s="49" t="str">
        <f>[1]Source!DD1906</f>
        <v>)*4</v>
      </c>
      <c r="H1809" s="48">
        <f>[1]Source!AW1906</f>
        <v>1</v>
      </c>
      <c r="I1809" s="48">
        <f>IF([1]Source!BC1906&lt;&gt; 0, [1]Source!BC1906, 1)</f>
        <v>1</v>
      </c>
      <c r="J1809" s="42">
        <f>[1]Source!P1906</f>
        <v>37.479999999999997</v>
      </c>
      <c r="K1809" s="42"/>
    </row>
    <row r="1810" spans="1:22" ht="14.5" x14ac:dyDescent="0.35">
      <c r="A1810" s="51"/>
      <c r="B1810" s="51"/>
      <c r="C1810" s="51" t="s">
        <v>179</v>
      </c>
      <c r="D1810" s="50" t="s">
        <v>176</v>
      </c>
      <c r="E1810" s="48">
        <f>[1]Source!AT1906</f>
        <v>70</v>
      </c>
      <c r="F1810" s="42"/>
      <c r="G1810" s="49"/>
      <c r="H1810" s="48"/>
      <c r="I1810" s="48"/>
      <c r="J1810" s="42">
        <f>SUM(R1805:R1809)</f>
        <v>3192.17</v>
      </c>
      <c r="K1810" s="42"/>
    </row>
    <row r="1811" spans="1:22" ht="14.5" x14ac:dyDescent="0.35">
      <c r="A1811" s="51"/>
      <c r="B1811" s="51"/>
      <c r="C1811" s="51" t="s">
        <v>178</v>
      </c>
      <c r="D1811" s="50" t="s">
        <v>176</v>
      </c>
      <c r="E1811" s="48">
        <f>[1]Source!AU1906</f>
        <v>10</v>
      </c>
      <c r="F1811" s="42"/>
      <c r="G1811" s="49"/>
      <c r="H1811" s="48"/>
      <c r="I1811" s="48"/>
      <c r="J1811" s="42">
        <f>SUM(T1805:T1810)</f>
        <v>456.02</v>
      </c>
      <c r="K1811" s="42"/>
    </row>
    <row r="1812" spans="1:22" ht="14.5" x14ac:dyDescent="0.35">
      <c r="A1812" s="51"/>
      <c r="B1812" s="51"/>
      <c r="C1812" s="51" t="s">
        <v>177</v>
      </c>
      <c r="D1812" s="50" t="s">
        <v>176</v>
      </c>
      <c r="E1812" s="48">
        <f>108</f>
        <v>108</v>
      </c>
      <c r="F1812" s="42"/>
      <c r="G1812" s="49"/>
      <c r="H1812" s="48"/>
      <c r="I1812" s="48"/>
      <c r="J1812" s="42">
        <f>SUM(V1805:V1811)</f>
        <v>0.04</v>
      </c>
      <c r="K1812" s="42"/>
    </row>
    <row r="1813" spans="1:22" ht="14.5" x14ac:dyDescent="0.35">
      <c r="A1813" s="51"/>
      <c r="B1813" s="51"/>
      <c r="C1813" s="51" t="s">
        <v>175</v>
      </c>
      <c r="D1813" s="50" t="s">
        <v>174</v>
      </c>
      <c r="E1813" s="48">
        <f>[1]Source!AQ1906</f>
        <v>3.14</v>
      </c>
      <c r="F1813" s="42"/>
      <c r="G1813" s="49" t="str">
        <f>[1]Source!DI1906</f>
        <v>)*4</v>
      </c>
      <c r="H1813" s="48">
        <f>[1]Source!AV1906</f>
        <v>1</v>
      </c>
      <c r="I1813" s="48"/>
      <c r="J1813" s="42"/>
      <c r="K1813" s="42">
        <f>[1]Source!U1906</f>
        <v>12.56</v>
      </c>
    </row>
    <row r="1814" spans="1:22" ht="14" x14ac:dyDescent="0.3">
      <c r="A1814" s="47"/>
      <c r="B1814" s="47"/>
      <c r="C1814" s="47"/>
      <c r="D1814" s="47"/>
      <c r="E1814" s="47"/>
      <c r="F1814" s="47"/>
      <c r="G1814" s="47"/>
      <c r="H1814" s="47"/>
      <c r="I1814" s="183">
        <f>J1806+J1807+J1809+J1810+J1811+J1812</f>
        <v>8252.0300000000007</v>
      </c>
      <c r="J1814" s="183"/>
      <c r="K1814" s="46">
        <f>IF([1]Source!I1906&lt;&gt;0, ROUND(I1814/[1]Source!I1906, 2), 0)</f>
        <v>8252.0300000000007</v>
      </c>
      <c r="P1814" s="45">
        <f>I1814</f>
        <v>8252.0300000000007</v>
      </c>
    </row>
    <row r="1815" spans="1:22" ht="42" x14ac:dyDescent="0.35">
      <c r="A1815" s="51">
        <v>191</v>
      </c>
      <c r="B1815" s="51" t="str">
        <f>[1]Source!F1907</f>
        <v>1.18-2403-15-1/1</v>
      </c>
      <c r="C1815" s="51" t="str">
        <f>[1]Source!G1907</f>
        <v>Очистка и дезинфекция приточных установок производительностью до 5000 м3/ч</v>
      </c>
      <c r="D1815" s="50" t="str">
        <f>[1]Source!H1907</f>
        <v>установка</v>
      </c>
      <c r="E1815" s="48">
        <f>[1]Source!I1907</f>
        <v>1</v>
      </c>
      <c r="F1815" s="42"/>
      <c r="G1815" s="49"/>
      <c r="H1815" s="48"/>
      <c r="I1815" s="48"/>
      <c r="J1815" s="42"/>
      <c r="K1815" s="42"/>
      <c r="Q1815">
        <f>ROUND(([1]Source!BZ1907/100)*ROUND(([1]Source!AF1907*[1]Source!AV1907)*[1]Source!I1907, 2), 2)</f>
        <v>8992.14</v>
      </c>
      <c r="R1815">
        <f>[1]Source!X1907</f>
        <v>8992.14</v>
      </c>
      <c r="S1815">
        <f>ROUND(([1]Source!CA1907/100)*ROUND(([1]Source!AF1907*[1]Source!AV1907)*[1]Source!I1907, 2), 2)</f>
        <v>1284.5899999999999</v>
      </c>
      <c r="T1815">
        <f>[1]Source!Y1907</f>
        <v>1284.5899999999999</v>
      </c>
      <c r="U1815">
        <f>ROUND((175/100)*ROUND(([1]Source!AE1907*[1]Source!AV1907)*[1]Source!I1907, 2), 2)</f>
        <v>9841.65</v>
      </c>
      <c r="V1815">
        <f>ROUND((108/100)*ROUND([1]Source!CS1907*[1]Source!I1907, 2), 2)</f>
        <v>6073.7</v>
      </c>
    </row>
    <row r="1816" spans="1:22" ht="14.5" x14ac:dyDescent="0.35">
      <c r="A1816" s="51"/>
      <c r="B1816" s="51"/>
      <c r="C1816" s="51" t="s">
        <v>183</v>
      </c>
      <c r="D1816" s="50"/>
      <c r="E1816" s="48"/>
      <c r="F1816" s="42">
        <f>[1]Source!AO1907</f>
        <v>3211.48</v>
      </c>
      <c r="G1816" s="49" t="str">
        <f>[1]Source!DG1907</f>
        <v>)*4</v>
      </c>
      <c r="H1816" s="48">
        <f>[1]Source!AV1907</f>
        <v>1</v>
      </c>
      <c r="I1816" s="48">
        <f>IF([1]Source!BA1907&lt;&gt; 0, [1]Source!BA1907, 1)</f>
        <v>1</v>
      </c>
      <c r="J1816" s="42">
        <f>[1]Source!S1907</f>
        <v>12845.92</v>
      </c>
      <c r="K1816" s="42"/>
    </row>
    <row r="1817" spans="1:22" ht="14.5" x14ac:dyDescent="0.35">
      <c r="A1817" s="51"/>
      <c r="B1817" s="51"/>
      <c r="C1817" s="51" t="s">
        <v>182</v>
      </c>
      <c r="D1817" s="50"/>
      <c r="E1817" s="48"/>
      <c r="F1817" s="42">
        <f>[1]Source!AM1907</f>
        <v>2255.44</v>
      </c>
      <c r="G1817" s="49" t="str">
        <f>[1]Source!DE1907</f>
        <v>)*4</v>
      </c>
      <c r="H1817" s="48">
        <f>[1]Source!AV1907</f>
        <v>1</v>
      </c>
      <c r="I1817" s="48">
        <f>IF([1]Source!BB1907&lt;&gt; 0, [1]Source!BB1907, 1)</f>
        <v>1</v>
      </c>
      <c r="J1817" s="42">
        <f>[1]Source!Q1907</f>
        <v>9021.76</v>
      </c>
      <c r="K1817" s="42"/>
    </row>
    <row r="1818" spans="1:22" ht="14.5" x14ac:dyDescent="0.35">
      <c r="A1818" s="51"/>
      <c r="B1818" s="51"/>
      <c r="C1818" s="51" t="s">
        <v>181</v>
      </c>
      <c r="D1818" s="50"/>
      <c r="E1818" s="48"/>
      <c r="F1818" s="42">
        <f>[1]Source!AN1907</f>
        <v>1405.95</v>
      </c>
      <c r="G1818" s="49" t="str">
        <f>[1]Source!DF1907</f>
        <v>)*4</v>
      </c>
      <c r="H1818" s="48">
        <f>[1]Source!AV1907</f>
        <v>1</v>
      </c>
      <c r="I1818" s="48">
        <f>IF([1]Source!BS1907&lt;&gt; 0, [1]Source!BS1907, 1)</f>
        <v>1</v>
      </c>
      <c r="J1818" s="52">
        <f>[1]Source!R1907</f>
        <v>5623.8</v>
      </c>
      <c r="K1818" s="42"/>
    </row>
    <row r="1819" spans="1:22" ht="14.5" x14ac:dyDescent="0.35">
      <c r="A1819" s="51"/>
      <c r="B1819" s="51"/>
      <c r="C1819" s="51" t="s">
        <v>180</v>
      </c>
      <c r="D1819" s="50"/>
      <c r="E1819" s="48"/>
      <c r="F1819" s="42">
        <f>[1]Source!AL1907</f>
        <v>14.66</v>
      </c>
      <c r="G1819" s="49" t="str">
        <f>[1]Source!DD1907</f>
        <v>)*4</v>
      </c>
      <c r="H1819" s="48">
        <f>[1]Source!AW1907</f>
        <v>1</v>
      </c>
      <c r="I1819" s="48">
        <f>IF([1]Source!BC1907&lt;&gt; 0, [1]Source!BC1907, 1)</f>
        <v>1</v>
      </c>
      <c r="J1819" s="42">
        <f>[1]Source!P1907</f>
        <v>58.64</v>
      </c>
      <c r="K1819" s="42"/>
    </row>
    <row r="1820" spans="1:22" ht="14.5" x14ac:dyDescent="0.35">
      <c r="A1820" s="51"/>
      <c r="B1820" s="51"/>
      <c r="C1820" s="51" t="s">
        <v>179</v>
      </c>
      <c r="D1820" s="50" t="s">
        <v>176</v>
      </c>
      <c r="E1820" s="48">
        <f>[1]Source!AT1907</f>
        <v>70</v>
      </c>
      <c r="F1820" s="42"/>
      <c r="G1820" s="49"/>
      <c r="H1820" s="48"/>
      <c r="I1820" s="48"/>
      <c r="J1820" s="42">
        <f>SUM(R1815:R1819)</f>
        <v>8992.14</v>
      </c>
      <c r="K1820" s="42"/>
    </row>
    <row r="1821" spans="1:22" ht="14.5" x14ac:dyDescent="0.35">
      <c r="A1821" s="51"/>
      <c r="B1821" s="51"/>
      <c r="C1821" s="51" t="s">
        <v>178</v>
      </c>
      <c r="D1821" s="50" t="s">
        <v>176</v>
      </c>
      <c r="E1821" s="48">
        <f>[1]Source!AU1907</f>
        <v>10</v>
      </c>
      <c r="F1821" s="42"/>
      <c r="G1821" s="49"/>
      <c r="H1821" s="48"/>
      <c r="I1821" s="48"/>
      <c r="J1821" s="42">
        <f>SUM(T1815:T1820)</f>
        <v>1284.5899999999999</v>
      </c>
      <c r="K1821" s="42"/>
    </row>
    <row r="1822" spans="1:22" ht="14.5" x14ac:dyDescent="0.35">
      <c r="A1822" s="51"/>
      <c r="B1822" s="51"/>
      <c r="C1822" s="51" t="s">
        <v>177</v>
      </c>
      <c r="D1822" s="50" t="s">
        <v>176</v>
      </c>
      <c r="E1822" s="48">
        <f>108</f>
        <v>108</v>
      </c>
      <c r="F1822" s="42"/>
      <c r="G1822" s="49"/>
      <c r="H1822" s="48"/>
      <c r="I1822" s="48"/>
      <c r="J1822" s="42">
        <f>SUM(V1815:V1821)</f>
        <v>6073.7</v>
      </c>
      <c r="K1822" s="42"/>
    </row>
    <row r="1823" spans="1:22" ht="14.5" x14ac:dyDescent="0.35">
      <c r="A1823" s="51"/>
      <c r="B1823" s="51"/>
      <c r="C1823" s="51" t="s">
        <v>175</v>
      </c>
      <c r="D1823" s="50" t="s">
        <v>174</v>
      </c>
      <c r="E1823" s="48">
        <f>[1]Source!AQ1907</f>
        <v>10.55</v>
      </c>
      <c r="F1823" s="42"/>
      <c r="G1823" s="49" t="str">
        <f>[1]Source!DI1907</f>
        <v>)*4</v>
      </c>
      <c r="H1823" s="48">
        <f>[1]Source!AV1907</f>
        <v>1</v>
      </c>
      <c r="I1823" s="48"/>
      <c r="J1823" s="42"/>
      <c r="K1823" s="42">
        <f>[1]Source!U1907</f>
        <v>42.2</v>
      </c>
    </row>
    <row r="1824" spans="1:22" ht="14" x14ac:dyDescent="0.3">
      <c r="A1824" s="47"/>
      <c r="B1824" s="47"/>
      <c r="C1824" s="47"/>
      <c r="D1824" s="47"/>
      <c r="E1824" s="47"/>
      <c r="F1824" s="47"/>
      <c r="G1824" s="47"/>
      <c r="H1824" s="47"/>
      <c r="I1824" s="183">
        <f>J1816+J1817+J1819+J1820+J1821+J1822</f>
        <v>38276.75</v>
      </c>
      <c r="J1824" s="183"/>
      <c r="K1824" s="46">
        <f>IF([1]Source!I1907&lt;&gt;0, ROUND(I1824/[1]Source!I1907, 2), 0)</f>
        <v>38276.75</v>
      </c>
      <c r="P1824" s="45">
        <f>I1824</f>
        <v>38276.75</v>
      </c>
    </row>
    <row r="1825" spans="1:22" ht="28" x14ac:dyDescent="0.35">
      <c r="A1825" s="51">
        <v>192</v>
      </c>
      <c r="B1825" s="51" t="str">
        <f>[1]Source!F1908</f>
        <v>1.18-2303-3-2/1</v>
      </c>
      <c r="C1825" s="51" t="str">
        <f>[1]Source!G1908</f>
        <v>Техническое обслуживание канального вентилятора - ежеквартальное</v>
      </c>
      <c r="D1825" s="50" t="str">
        <f>[1]Source!H1908</f>
        <v>шт.</v>
      </c>
      <c r="E1825" s="48">
        <f>[1]Source!I1908</f>
        <v>2</v>
      </c>
      <c r="F1825" s="42"/>
      <c r="G1825" s="49"/>
      <c r="H1825" s="48"/>
      <c r="I1825" s="48"/>
      <c r="J1825" s="42"/>
      <c r="K1825" s="42"/>
      <c r="Q1825">
        <f>ROUND(([1]Source!BZ1908/100)*ROUND(([1]Source!AF1908*[1]Source!AV1908)*[1]Source!I1908, 2), 2)</f>
        <v>3280.14</v>
      </c>
      <c r="R1825">
        <f>[1]Source!X1908</f>
        <v>3280.14</v>
      </c>
      <c r="S1825">
        <f>ROUND(([1]Source!CA1908/100)*ROUND(([1]Source!AF1908*[1]Source!AV1908)*[1]Source!I1908, 2), 2)</f>
        <v>468.59</v>
      </c>
      <c r="T1825">
        <f>[1]Source!Y1908</f>
        <v>468.59</v>
      </c>
      <c r="U1825">
        <f>ROUND((175/100)*ROUND(([1]Source!AE1908*[1]Source!AV1908)*[1]Source!I1908, 2), 2)</f>
        <v>0</v>
      </c>
      <c r="V1825">
        <f>ROUND((108/100)*ROUND([1]Source!CS1908*[1]Source!I1908, 2), 2)</f>
        <v>0</v>
      </c>
    </row>
    <row r="1826" spans="1:22" ht="14.5" x14ac:dyDescent="0.35">
      <c r="A1826" s="51"/>
      <c r="B1826" s="51"/>
      <c r="C1826" s="51" t="s">
        <v>183</v>
      </c>
      <c r="D1826" s="50"/>
      <c r="E1826" s="48"/>
      <c r="F1826" s="42">
        <f>[1]Source!AO1908</f>
        <v>585.74</v>
      </c>
      <c r="G1826" s="49" t="str">
        <f>[1]Source!DG1908</f>
        <v>)*4</v>
      </c>
      <c r="H1826" s="48">
        <f>[1]Source!AV1908</f>
        <v>1</v>
      </c>
      <c r="I1826" s="48">
        <f>IF([1]Source!BA1908&lt;&gt; 0, [1]Source!BA1908, 1)</f>
        <v>1</v>
      </c>
      <c r="J1826" s="42">
        <f>[1]Source!S1908</f>
        <v>4685.92</v>
      </c>
      <c r="K1826" s="42"/>
    </row>
    <row r="1827" spans="1:22" ht="14.5" x14ac:dyDescent="0.35">
      <c r="A1827" s="51"/>
      <c r="B1827" s="51"/>
      <c r="C1827" s="51" t="s">
        <v>179</v>
      </c>
      <c r="D1827" s="50" t="s">
        <v>176</v>
      </c>
      <c r="E1827" s="48">
        <f>[1]Source!AT1908</f>
        <v>70</v>
      </c>
      <c r="F1827" s="42"/>
      <c r="G1827" s="49"/>
      <c r="H1827" s="48"/>
      <c r="I1827" s="48"/>
      <c r="J1827" s="42">
        <f>SUM(R1825:R1826)</f>
        <v>3280.14</v>
      </c>
      <c r="K1827" s="42"/>
    </row>
    <row r="1828" spans="1:22" ht="14.5" x14ac:dyDescent="0.35">
      <c r="A1828" s="51"/>
      <c r="B1828" s="51"/>
      <c r="C1828" s="51" t="s">
        <v>178</v>
      </c>
      <c r="D1828" s="50" t="s">
        <v>176</v>
      </c>
      <c r="E1828" s="48">
        <f>[1]Source!AU1908</f>
        <v>10</v>
      </c>
      <c r="F1828" s="42"/>
      <c r="G1828" s="49"/>
      <c r="H1828" s="48"/>
      <c r="I1828" s="48"/>
      <c r="J1828" s="42">
        <f>SUM(T1825:T1827)</f>
        <v>468.59</v>
      </c>
      <c r="K1828" s="42"/>
    </row>
    <row r="1829" spans="1:22" ht="14.5" x14ac:dyDescent="0.35">
      <c r="A1829" s="51"/>
      <c r="B1829" s="51"/>
      <c r="C1829" s="51" t="s">
        <v>175</v>
      </c>
      <c r="D1829" s="50" t="s">
        <v>174</v>
      </c>
      <c r="E1829" s="48">
        <f>[1]Source!AQ1908</f>
        <v>1.76</v>
      </c>
      <c r="F1829" s="42"/>
      <c r="G1829" s="49" t="str">
        <f>[1]Source!DI1908</f>
        <v>)*4</v>
      </c>
      <c r="H1829" s="48">
        <f>[1]Source!AV1908</f>
        <v>1</v>
      </c>
      <c r="I1829" s="48"/>
      <c r="J1829" s="42"/>
      <c r="K1829" s="42">
        <f>[1]Source!U1908</f>
        <v>14.08</v>
      </c>
    </row>
    <row r="1830" spans="1:22" ht="14" x14ac:dyDescent="0.3">
      <c r="A1830" s="47"/>
      <c r="B1830" s="47"/>
      <c r="C1830" s="47"/>
      <c r="D1830" s="47"/>
      <c r="E1830" s="47"/>
      <c r="F1830" s="47"/>
      <c r="G1830" s="47"/>
      <c r="H1830" s="47"/>
      <c r="I1830" s="183">
        <f>J1826+J1827+J1828</f>
        <v>8434.65</v>
      </c>
      <c r="J1830" s="183"/>
      <c r="K1830" s="46">
        <f>IF([1]Source!I1908&lt;&gt;0, ROUND(I1830/[1]Source!I1908, 2), 0)</f>
        <v>4217.33</v>
      </c>
      <c r="P1830" s="45">
        <f>I1830</f>
        <v>8434.65</v>
      </c>
    </row>
    <row r="1832" spans="1:22" ht="14" x14ac:dyDescent="0.3">
      <c r="A1832" s="189" t="str">
        <f>CONCATENATE("Итого по разделу: ",IF([1]Source!G1910&lt;&gt;"Новый раздел", [1]Source!G1910, ""))</f>
        <v>Итого по разделу: Вентиляция</v>
      </c>
      <c r="B1832" s="189"/>
      <c r="C1832" s="189"/>
      <c r="D1832" s="189"/>
      <c r="E1832" s="189"/>
      <c r="F1832" s="189"/>
      <c r="G1832" s="189"/>
      <c r="H1832" s="189"/>
      <c r="I1832" s="184">
        <f>SUM(P1797:P1831)</f>
        <v>61185.22</v>
      </c>
      <c r="J1832" s="185"/>
      <c r="K1832" s="38"/>
    </row>
    <row r="1835" spans="1:22" ht="16.5" x14ac:dyDescent="0.35">
      <c r="A1835" s="190" t="str">
        <f>CONCATENATE("Раздел: ",IF([1]Source!G1940&lt;&gt;"Новый раздел", [1]Source!G1940, ""))</f>
        <v>Раздел: Холодоснабжение</v>
      </c>
      <c r="B1835" s="190"/>
      <c r="C1835" s="190"/>
      <c r="D1835" s="190"/>
      <c r="E1835" s="190"/>
      <c r="F1835" s="190"/>
      <c r="G1835" s="190"/>
      <c r="H1835" s="190"/>
      <c r="I1835" s="190"/>
      <c r="J1835" s="190"/>
      <c r="K1835" s="190"/>
    </row>
    <row r="1836" spans="1:22" ht="42" x14ac:dyDescent="0.35">
      <c r="A1836" s="51">
        <v>193</v>
      </c>
      <c r="B1836" s="51" t="str">
        <f>[1]Source!F1944</f>
        <v>1.18-2403-18-2/1</v>
      </c>
      <c r="C1836" s="51" t="str">
        <f>[1]Source!G1944</f>
        <v>Техническое обслуживание наружных блоков сплит систем мощностью свыше 10 кВт - ежемесячное</v>
      </c>
      <c r="D1836" s="50" t="str">
        <f>[1]Source!H1944</f>
        <v>1 блок</v>
      </c>
      <c r="E1836" s="48">
        <f>[1]Source!I1944</f>
        <v>1</v>
      </c>
      <c r="F1836" s="42"/>
      <c r="G1836" s="49"/>
      <c r="H1836" s="48"/>
      <c r="I1836" s="48"/>
      <c r="J1836" s="42"/>
      <c r="K1836" s="42"/>
      <c r="Q1836">
        <f>ROUND(([1]Source!BZ1944/100)*ROUND(([1]Source!AF1944*[1]Source!AV1944)*[1]Source!I1944, 2), 2)</f>
        <v>2419.54</v>
      </c>
      <c r="R1836">
        <f>[1]Source!X1944</f>
        <v>2419.54</v>
      </c>
      <c r="S1836">
        <f>ROUND(([1]Source!CA1944/100)*ROUND(([1]Source!AF1944*[1]Source!AV1944)*[1]Source!I1944, 2), 2)</f>
        <v>345.65</v>
      </c>
      <c r="T1836">
        <f>[1]Source!Y1944</f>
        <v>345.65</v>
      </c>
      <c r="U1836">
        <f>ROUND((175/100)*ROUND(([1]Source!AE1944*[1]Source!AV1944)*[1]Source!I1944, 2), 2)</f>
        <v>0.14000000000000001</v>
      </c>
      <c r="V1836">
        <f>ROUND((108/100)*ROUND([1]Source!CS1944*[1]Source!I1944, 2), 2)</f>
        <v>0.09</v>
      </c>
    </row>
    <row r="1837" spans="1:22" ht="14.5" x14ac:dyDescent="0.35">
      <c r="A1837" s="51"/>
      <c r="B1837" s="51"/>
      <c r="C1837" s="51" t="s">
        <v>183</v>
      </c>
      <c r="D1837" s="50"/>
      <c r="E1837" s="48"/>
      <c r="F1837" s="42">
        <f>[1]Source!AO1944</f>
        <v>864.12</v>
      </c>
      <c r="G1837" s="49" t="str">
        <f>[1]Source!DG1944</f>
        <v>)*4</v>
      </c>
      <c r="H1837" s="48">
        <f>[1]Source!AV1944</f>
        <v>1</v>
      </c>
      <c r="I1837" s="48">
        <f>IF([1]Source!BA1944&lt;&gt; 0, [1]Source!BA1944, 1)</f>
        <v>1</v>
      </c>
      <c r="J1837" s="42">
        <f>[1]Source!S1944</f>
        <v>3456.48</v>
      </c>
      <c r="K1837" s="42"/>
    </row>
    <row r="1838" spans="1:22" ht="14.5" x14ac:dyDescent="0.35">
      <c r="A1838" s="51"/>
      <c r="B1838" s="51"/>
      <c r="C1838" s="51" t="s">
        <v>182</v>
      </c>
      <c r="D1838" s="50"/>
      <c r="E1838" s="48"/>
      <c r="F1838" s="42">
        <f>[1]Source!AM1944</f>
        <v>7.67</v>
      </c>
      <c r="G1838" s="49" t="str">
        <f>[1]Source!DE1944</f>
        <v>)*4</v>
      </c>
      <c r="H1838" s="48">
        <f>[1]Source!AV1944</f>
        <v>1</v>
      </c>
      <c r="I1838" s="48">
        <f>IF([1]Source!BB1944&lt;&gt; 0, [1]Source!BB1944, 1)</f>
        <v>1</v>
      </c>
      <c r="J1838" s="42">
        <f>[1]Source!Q1944</f>
        <v>30.68</v>
      </c>
      <c r="K1838" s="42"/>
    </row>
    <row r="1839" spans="1:22" ht="14.5" x14ac:dyDescent="0.35">
      <c r="A1839" s="51"/>
      <c r="B1839" s="51"/>
      <c r="C1839" s="51" t="s">
        <v>181</v>
      </c>
      <c r="D1839" s="50"/>
      <c r="E1839" s="48"/>
      <c r="F1839" s="42">
        <f>[1]Source!AN1944</f>
        <v>0.02</v>
      </c>
      <c r="G1839" s="49" t="str">
        <f>[1]Source!DF1944</f>
        <v>)*4</v>
      </c>
      <c r="H1839" s="48">
        <f>[1]Source!AV1944</f>
        <v>1</v>
      </c>
      <c r="I1839" s="48">
        <f>IF([1]Source!BS1944&lt;&gt; 0, [1]Source!BS1944, 1)</f>
        <v>1</v>
      </c>
      <c r="J1839" s="52">
        <f>[1]Source!R1944</f>
        <v>0.08</v>
      </c>
      <c r="K1839" s="42"/>
    </row>
    <row r="1840" spans="1:22" ht="14.5" x14ac:dyDescent="0.35">
      <c r="A1840" s="51"/>
      <c r="B1840" s="51"/>
      <c r="C1840" s="51" t="s">
        <v>180</v>
      </c>
      <c r="D1840" s="50"/>
      <c r="E1840" s="48"/>
      <c r="F1840" s="42">
        <f>[1]Source!AL1944</f>
        <v>2.0499999999999998</v>
      </c>
      <c r="G1840" s="49" t="str">
        <f>[1]Source!DD1944</f>
        <v>)*4</v>
      </c>
      <c r="H1840" s="48">
        <f>[1]Source!AW1944</f>
        <v>1</v>
      </c>
      <c r="I1840" s="48">
        <f>IF([1]Source!BC1944&lt;&gt; 0, [1]Source!BC1944, 1)</f>
        <v>1</v>
      </c>
      <c r="J1840" s="42">
        <f>[1]Source!P1944</f>
        <v>8.1999999999999993</v>
      </c>
      <c r="K1840" s="42"/>
    </row>
    <row r="1841" spans="1:22" ht="14.5" x14ac:dyDescent="0.35">
      <c r="A1841" s="51"/>
      <c r="B1841" s="51"/>
      <c r="C1841" s="51" t="s">
        <v>179</v>
      </c>
      <c r="D1841" s="50" t="s">
        <v>176</v>
      </c>
      <c r="E1841" s="48">
        <f>[1]Source!AT1944</f>
        <v>70</v>
      </c>
      <c r="F1841" s="42"/>
      <c r="G1841" s="49"/>
      <c r="H1841" s="48"/>
      <c r="I1841" s="48"/>
      <c r="J1841" s="42">
        <f>SUM(R1836:R1840)</f>
        <v>2419.54</v>
      </c>
      <c r="K1841" s="42"/>
    </row>
    <row r="1842" spans="1:22" ht="14.5" x14ac:dyDescent="0.35">
      <c r="A1842" s="51"/>
      <c r="B1842" s="51"/>
      <c r="C1842" s="51" t="s">
        <v>178</v>
      </c>
      <c r="D1842" s="50" t="s">
        <v>176</v>
      </c>
      <c r="E1842" s="48">
        <f>[1]Source!AU1944</f>
        <v>10</v>
      </c>
      <c r="F1842" s="42"/>
      <c r="G1842" s="49"/>
      <c r="H1842" s="48"/>
      <c r="I1842" s="48"/>
      <c r="J1842" s="42">
        <f>SUM(T1836:T1841)</f>
        <v>345.65</v>
      </c>
      <c r="K1842" s="42"/>
    </row>
    <row r="1843" spans="1:22" ht="14.5" x14ac:dyDescent="0.35">
      <c r="A1843" s="51"/>
      <c r="B1843" s="51"/>
      <c r="C1843" s="51" t="s">
        <v>177</v>
      </c>
      <c r="D1843" s="50" t="s">
        <v>176</v>
      </c>
      <c r="E1843" s="48">
        <f>108</f>
        <v>108</v>
      </c>
      <c r="F1843" s="42"/>
      <c r="G1843" s="49"/>
      <c r="H1843" s="48"/>
      <c r="I1843" s="48"/>
      <c r="J1843" s="42">
        <f>SUM(V1836:V1842)</f>
        <v>0.09</v>
      </c>
      <c r="K1843" s="42"/>
    </row>
    <row r="1844" spans="1:22" ht="14.5" x14ac:dyDescent="0.35">
      <c r="A1844" s="51"/>
      <c r="B1844" s="51"/>
      <c r="C1844" s="51" t="s">
        <v>175</v>
      </c>
      <c r="D1844" s="50" t="s">
        <v>174</v>
      </c>
      <c r="E1844" s="48">
        <f>[1]Source!AQ1944</f>
        <v>2.38</v>
      </c>
      <c r="F1844" s="42"/>
      <c r="G1844" s="49" t="str">
        <f>[1]Source!DI1944</f>
        <v>)*4</v>
      </c>
      <c r="H1844" s="48">
        <f>[1]Source!AV1944</f>
        <v>1</v>
      </c>
      <c r="I1844" s="48"/>
      <c r="J1844" s="42"/>
      <c r="K1844" s="42">
        <f>[1]Source!U1944</f>
        <v>9.52</v>
      </c>
    </row>
    <row r="1845" spans="1:22" ht="14" x14ac:dyDescent="0.3">
      <c r="A1845" s="47"/>
      <c r="B1845" s="47"/>
      <c r="C1845" s="47"/>
      <c r="D1845" s="47"/>
      <c r="E1845" s="47"/>
      <c r="F1845" s="47"/>
      <c r="G1845" s="47"/>
      <c r="H1845" s="47"/>
      <c r="I1845" s="183">
        <f>J1837+J1838+J1840+J1841+J1842+J1843</f>
        <v>6260.6399999999994</v>
      </c>
      <c r="J1845" s="183"/>
      <c r="K1845" s="46">
        <f>IF([1]Source!I1944&lt;&gt;0, ROUND(I1845/[1]Source!I1944, 2), 0)</f>
        <v>6260.64</v>
      </c>
      <c r="P1845" s="45">
        <f>I1845</f>
        <v>6260.6399999999994</v>
      </c>
    </row>
    <row r="1846" spans="1:22" ht="42" x14ac:dyDescent="0.35">
      <c r="A1846" s="51">
        <v>194</v>
      </c>
      <c r="B1846" s="51" t="str">
        <f>[1]Source!F1945</f>
        <v>1.18-2403-19-2/1</v>
      </c>
      <c r="C1846" s="51" t="str">
        <f>[1]Source!G1945</f>
        <v>Техническое обслуживание внутренних настенных блоков сплит систем мощностью до 7 кВт - ежемесячное</v>
      </c>
      <c r="D1846" s="50" t="str">
        <f>[1]Source!H1945</f>
        <v>1 блок</v>
      </c>
      <c r="E1846" s="48">
        <f>[1]Source!I1945</f>
        <v>2</v>
      </c>
      <c r="F1846" s="42"/>
      <c r="G1846" s="49"/>
      <c r="H1846" s="48"/>
      <c r="I1846" s="48"/>
      <c r="J1846" s="42"/>
      <c r="K1846" s="42"/>
      <c r="Q1846">
        <f>ROUND(([1]Source!BZ1945/100)*ROUND(([1]Source!AF1945*[1]Source!AV1945)*[1]Source!I1945, 2), 2)</f>
        <v>1585.92</v>
      </c>
      <c r="R1846">
        <f>[1]Source!X1945</f>
        <v>1585.92</v>
      </c>
      <c r="S1846">
        <f>ROUND(([1]Source!CA1945/100)*ROUND(([1]Source!AF1945*[1]Source!AV1945)*[1]Source!I1945, 2), 2)</f>
        <v>226.56</v>
      </c>
      <c r="T1846">
        <f>[1]Source!Y1945</f>
        <v>226.56</v>
      </c>
      <c r="U1846">
        <f>ROUND((175/100)*ROUND(([1]Source!AE1945*[1]Source!AV1945)*[1]Source!I1945, 2), 2)</f>
        <v>0</v>
      </c>
      <c r="V1846">
        <f>ROUND((108/100)*ROUND([1]Source!CS1945*[1]Source!I1945, 2), 2)</f>
        <v>0</v>
      </c>
    </row>
    <row r="1847" spans="1:22" ht="14.5" x14ac:dyDescent="0.35">
      <c r="A1847" s="51"/>
      <c r="B1847" s="51"/>
      <c r="C1847" s="51" t="s">
        <v>183</v>
      </c>
      <c r="D1847" s="50"/>
      <c r="E1847" s="48"/>
      <c r="F1847" s="42">
        <f>[1]Source!AO1945</f>
        <v>283.2</v>
      </c>
      <c r="G1847" s="49" t="str">
        <f>[1]Source!DG1945</f>
        <v>)*4</v>
      </c>
      <c r="H1847" s="48">
        <f>[1]Source!AV1945</f>
        <v>1</v>
      </c>
      <c r="I1847" s="48">
        <f>IF([1]Source!BA1945&lt;&gt; 0, [1]Source!BA1945, 1)</f>
        <v>1</v>
      </c>
      <c r="J1847" s="42">
        <f>[1]Source!S1945</f>
        <v>2265.6</v>
      </c>
      <c r="K1847" s="42"/>
    </row>
    <row r="1848" spans="1:22" ht="14.5" x14ac:dyDescent="0.35">
      <c r="A1848" s="51"/>
      <c r="B1848" s="51"/>
      <c r="C1848" s="51" t="s">
        <v>180</v>
      </c>
      <c r="D1848" s="50"/>
      <c r="E1848" s="48"/>
      <c r="F1848" s="42">
        <f>[1]Source!AL1945</f>
        <v>0.28999999999999998</v>
      </c>
      <c r="G1848" s="49" t="str">
        <f>[1]Source!DD1945</f>
        <v>)*4</v>
      </c>
      <c r="H1848" s="48">
        <f>[1]Source!AW1945</f>
        <v>1</v>
      </c>
      <c r="I1848" s="48">
        <f>IF([1]Source!BC1945&lt;&gt; 0, [1]Source!BC1945, 1)</f>
        <v>1</v>
      </c>
      <c r="J1848" s="42">
        <f>[1]Source!P1945</f>
        <v>2.3199999999999998</v>
      </c>
      <c r="K1848" s="42"/>
    </row>
    <row r="1849" spans="1:22" ht="14.5" x14ac:dyDescent="0.35">
      <c r="A1849" s="51"/>
      <c r="B1849" s="51"/>
      <c r="C1849" s="51" t="s">
        <v>179</v>
      </c>
      <c r="D1849" s="50" t="s">
        <v>176</v>
      </c>
      <c r="E1849" s="48">
        <f>[1]Source!AT1945</f>
        <v>70</v>
      </c>
      <c r="F1849" s="42"/>
      <c r="G1849" s="49"/>
      <c r="H1849" s="48"/>
      <c r="I1849" s="48"/>
      <c r="J1849" s="42">
        <f>SUM(R1846:R1848)</f>
        <v>1585.92</v>
      </c>
      <c r="K1849" s="42"/>
    </row>
    <row r="1850" spans="1:22" ht="14.5" x14ac:dyDescent="0.35">
      <c r="A1850" s="51"/>
      <c r="B1850" s="51"/>
      <c r="C1850" s="51" t="s">
        <v>178</v>
      </c>
      <c r="D1850" s="50" t="s">
        <v>176</v>
      </c>
      <c r="E1850" s="48">
        <f>[1]Source!AU1945</f>
        <v>10</v>
      </c>
      <c r="F1850" s="42"/>
      <c r="G1850" s="49"/>
      <c r="H1850" s="48"/>
      <c r="I1850" s="48"/>
      <c r="J1850" s="42">
        <f>SUM(T1846:T1849)</f>
        <v>226.56</v>
      </c>
      <c r="K1850" s="42"/>
    </row>
    <row r="1851" spans="1:22" ht="14.5" x14ac:dyDescent="0.35">
      <c r="A1851" s="51"/>
      <c r="B1851" s="51"/>
      <c r="C1851" s="51" t="s">
        <v>175</v>
      </c>
      <c r="D1851" s="50" t="s">
        <v>174</v>
      </c>
      <c r="E1851" s="48">
        <f>[1]Source!AQ1945</f>
        <v>0.78</v>
      </c>
      <c r="F1851" s="42"/>
      <c r="G1851" s="49" t="str">
        <f>[1]Source!DI1945</f>
        <v>)*4</v>
      </c>
      <c r="H1851" s="48">
        <f>[1]Source!AV1945</f>
        <v>1</v>
      </c>
      <c r="I1851" s="48"/>
      <c r="J1851" s="42"/>
      <c r="K1851" s="42">
        <f>[1]Source!U1945</f>
        <v>6.24</v>
      </c>
    </row>
    <row r="1852" spans="1:22" ht="14" x14ac:dyDescent="0.3">
      <c r="A1852" s="47"/>
      <c r="B1852" s="47"/>
      <c r="C1852" s="47"/>
      <c r="D1852" s="47"/>
      <c r="E1852" s="47"/>
      <c r="F1852" s="47"/>
      <c r="G1852" s="47"/>
      <c r="H1852" s="47"/>
      <c r="I1852" s="183">
        <f>J1847+J1848+J1849+J1850</f>
        <v>4080.4</v>
      </c>
      <c r="J1852" s="183"/>
      <c r="K1852" s="46">
        <f>IF([1]Source!I1945&lt;&gt;0, ROUND(I1852/[1]Source!I1945, 2), 0)</f>
        <v>2040.2</v>
      </c>
      <c r="P1852" s="45">
        <f>I1852</f>
        <v>4080.4</v>
      </c>
    </row>
    <row r="1854" spans="1:22" ht="14" x14ac:dyDescent="0.3">
      <c r="A1854" s="189" t="str">
        <f>CONCATENATE("Итого по разделу: ",IF([1]Source!G1947&lt;&gt;"Новый раздел", [1]Source!G1947, ""))</f>
        <v>Итого по разделу: Холодоснабжение</v>
      </c>
      <c r="B1854" s="189"/>
      <c r="C1854" s="189"/>
      <c r="D1854" s="189"/>
      <c r="E1854" s="189"/>
      <c r="F1854" s="189"/>
      <c r="G1854" s="189"/>
      <c r="H1854" s="189"/>
      <c r="I1854" s="184">
        <f>SUM(P1835:P1853)</f>
        <v>10341.039999999999</v>
      </c>
      <c r="J1854" s="185"/>
      <c r="K1854" s="38"/>
    </row>
    <row r="1857" spans="1:22" ht="14" x14ac:dyDescent="0.3">
      <c r="A1857" s="189" t="str">
        <f>CONCATENATE("Итого по локальной смете: ",IF([1]Source!G1977&lt;&gt;"Новая локальная смета", [1]Source!G1977, ""))</f>
        <v>Итого по локальной смете: Строение №165</v>
      </c>
      <c r="B1857" s="189"/>
      <c r="C1857" s="189"/>
      <c r="D1857" s="189"/>
      <c r="E1857" s="189"/>
      <c r="F1857" s="189"/>
      <c r="G1857" s="189"/>
      <c r="H1857" s="189"/>
      <c r="I1857" s="184">
        <f>SUM(P1795:P1856)</f>
        <v>71526.259999999995</v>
      </c>
      <c r="J1857" s="185"/>
      <c r="K1857" s="38"/>
    </row>
    <row r="1860" spans="1:22" ht="16.5" x14ac:dyDescent="0.35">
      <c r="A1860" s="190" t="str">
        <f>CONCATENATE("Локальная смета: ",IF([1]Source!G2007&lt;&gt;"Новая локальная смета", [1]Source!G2007, ""))</f>
        <v>Локальная смета: Строение №320</v>
      </c>
      <c r="B1860" s="190"/>
      <c r="C1860" s="190"/>
      <c r="D1860" s="190"/>
      <c r="E1860" s="190"/>
      <c r="F1860" s="190"/>
      <c r="G1860" s="190"/>
      <c r="H1860" s="190"/>
      <c r="I1860" s="190"/>
      <c r="J1860" s="190"/>
      <c r="K1860" s="190"/>
    </row>
    <row r="1862" spans="1:22" ht="16.5" x14ac:dyDescent="0.35">
      <c r="A1862" s="190" t="str">
        <f>CONCATENATE("Раздел: ",IF([1]Source!G2011&lt;&gt;"Новый раздел", [1]Source!G2011, ""))</f>
        <v>Раздел: Теплоснабжение вентустановок</v>
      </c>
      <c r="B1862" s="190"/>
      <c r="C1862" s="190"/>
      <c r="D1862" s="190"/>
      <c r="E1862" s="190"/>
      <c r="F1862" s="190"/>
      <c r="G1862" s="190"/>
      <c r="H1862" s="190"/>
      <c r="I1862" s="190"/>
      <c r="J1862" s="190"/>
      <c r="K1862" s="190"/>
    </row>
    <row r="1864" spans="1:22" ht="16.5" x14ac:dyDescent="0.35">
      <c r="A1864" s="190" t="str">
        <f>CONCATENATE("Подраздел: ",IF([1]Source!G2015&lt;&gt;"Новый подраздел", [1]Source!G2015, ""))</f>
        <v>Подраздел: Узел обвязки регулирующего клапана и насоса системы П-1</v>
      </c>
      <c r="B1864" s="190"/>
      <c r="C1864" s="190"/>
      <c r="D1864" s="190"/>
      <c r="E1864" s="190"/>
      <c r="F1864" s="190"/>
      <c r="G1864" s="190"/>
      <c r="H1864" s="190"/>
      <c r="I1864" s="190"/>
      <c r="J1864" s="190"/>
      <c r="K1864" s="190"/>
    </row>
    <row r="1865" spans="1:22" ht="56" x14ac:dyDescent="0.35">
      <c r="A1865" s="51">
        <v>195</v>
      </c>
      <c r="B1865" s="51" t="str">
        <f>[1]Source!F2019</f>
        <v>1.24-2503-4-18/1</v>
      </c>
      <c r="C1865" s="51" t="str">
        <f>[1]Source!G2019</f>
        <v>Техническое обслуживание циркуляционных насосов систем отопления с тепловыми насосами - ежемесячное</v>
      </c>
      <c r="D1865" s="50" t="str">
        <f>[1]Source!H2019</f>
        <v>шт.</v>
      </c>
      <c r="E1865" s="48">
        <f>[1]Source!I2019</f>
        <v>1</v>
      </c>
      <c r="F1865" s="42"/>
      <c r="G1865" s="49"/>
      <c r="H1865" s="48"/>
      <c r="I1865" s="48"/>
      <c r="J1865" s="42"/>
      <c r="K1865" s="42"/>
      <c r="Q1865">
        <f>ROUND(([1]Source!BZ2019/100)*ROUND(([1]Source!AF2019*[1]Source!AV2019)*[1]Source!I2019, 2), 2)</f>
        <v>451.19</v>
      </c>
      <c r="R1865">
        <f>[1]Source!X2019</f>
        <v>451.19</v>
      </c>
      <c r="S1865">
        <f>ROUND(([1]Source!CA2019/100)*ROUND(([1]Source!AF2019*[1]Source!AV2019)*[1]Source!I2019, 2), 2)</f>
        <v>64.459999999999994</v>
      </c>
      <c r="T1865">
        <f>[1]Source!Y2019</f>
        <v>64.459999999999994</v>
      </c>
      <c r="U1865">
        <f>ROUND((175/100)*ROUND(([1]Source!AE2019*[1]Source!AV2019)*[1]Source!I2019, 2), 2)</f>
        <v>541.30999999999995</v>
      </c>
      <c r="V1865">
        <f>ROUND((108/100)*ROUND([1]Source!CS2019*[1]Source!I2019, 2), 2)</f>
        <v>334.07</v>
      </c>
    </row>
    <row r="1866" spans="1:22" ht="14.5" x14ac:dyDescent="0.35">
      <c r="A1866" s="51"/>
      <c r="B1866" s="51"/>
      <c r="C1866" s="51" t="s">
        <v>183</v>
      </c>
      <c r="D1866" s="50"/>
      <c r="E1866" s="48"/>
      <c r="F1866" s="42">
        <f>[1]Source!AO2019</f>
        <v>161.13999999999999</v>
      </c>
      <c r="G1866" s="49" t="str">
        <f>[1]Source!DG2019</f>
        <v>)*4</v>
      </c>
      <c r="H1866" s="48">
        <f>[1]Source!AV2019</f>
        <v>1</v>
      </c>
      <c r="I1866" s="48">
        <f>IF([1]Source!BA2019&lt;&gt; 0, [1]Source!BA2019, 1)</f>
        <v>1</v>
      </c>
      <c r="J1866" s="42">
        <f>[1]Source!S2019</f>
        <v>644.55999999999995</v>
      </c>
      <c r="K1866" s="42"/>
    </row>
    <row r="1867" spans="1:22" ht="14.5" x14ac:dyDescent="0.35">
      <c r="A1867" s="51"/>
      <c r="B1867" s="51"/>
      <c r="C1867" s="51" t="s">
        <v>182</v>
      </c>
      <c r="D1867" s="50"/>
      <c r="E1867" s="48"/>
      <c r="F1867" s="42">
        <f>[1]Source!AM2019</f>
        <v>118.48</v>
      </c>
      <c r="G1867" s="49" t="str">
        <f>[1]Source!DE2019</f>
        <v>)*4</v>
      </c>
      <c r="H1867" s="48">
        <f>[1]Source!AV2019</f>
        <v>1</v>
      </c>
      <c r="I1867" s="48">
        <f>IF([1]Source!BB2019&lt;&gt; 0, [1]Source!BB2019, 1)</f>
        <v>1</v>
      </c>
      <c r="J1867" s="42">
        <f>[1]Source!Q2019</f>
        <v>473.92</v>
      </c>
      <c r="K1867" s="42"/>
    </row>
    <row r="1868" spans="1:22" ht="14.5" x14ac:dyDescent="0.35">
      <c r="A1868" s="51"/>
      <c r="B1868" s="51"/>
      <c r="C1868" s="51" t="s">
        <v>181</v>
      </c>
      <c r="D1868" s="50"/>
      <c r="E1868" s="48"/>
      <c r="F1868" s="42">
        <f>[1]Source!AN2019</f>
        <v>77.33</v>
      </c>
      <c r="G1868" s="49" t="str">
        <f>[1]Source!DF2019</f>
        <v>)*4</v>
      </c>
      <c r="H1868" s="48">
        <f>[1]Source!AV2019</f>
        <v>1</v>
      </c>
      <c r="I1868" s="48">
        <f>IF([1]Source!BS2019&lt;&gt; 0, [1]Source!BS2019, 1)</f>
        <v>1</v>
      </c>
      <c r="J1868" s="52">
        <f>[1]Source!R2019</f>
        <v>309.32</v>
      </c>
      <c r="K1868" s="42"/>
    </row>
    <row r="1869" spans="1:22" ht="14.5" x14ac:dyDescent="0.35">
      <c r="A1869" s="51"/>
      <c r="B1869" s="51"/>
      <c r="C1869" s="51" t="s">
        <v>180</v>
      </c>
      <c r="D1869" s="50"/>
      <c r="E1869" s="48"/>
      <c r="F1869" s="42">
        <f>[1]Source!AL2019</f>
        <v>0.59</v>
      </c>
      <c r="G1869" s="49" t="str">
        <f>[1]Source!DD2019</f>
        <v>)*4</v>
      </c>
      <c r="H1869" s="48">
        <f>[1]Source!AW2019</f>
        <v>1</v>
      </c>
      <c r="I1869" s="48">
        <f>IF([1]Source!BC2019&lt;&gt; 0, [1]Source!BC2019, 1)</f>
        <v>1</v>
      </c>
      <c r="J1869" s="42">
        <f>[1]Source!P2019</f>
        <v>2.36</v>
      </c>
      <c r="K1869" s="42"/>
    </row>
    <row r="1870" spans="1:22" ht="14.5" x14ac:dyDescent="0.35">
      <c r="A1870" s="51"/>
      <c r="B1870" s="51"/>
      <c r="C1870" s="51" t="s">
        <v>179</v>
      </c>
      <c r="D1870" s="50" t="s">
        <v>176</v>
      </c>
      <c r="E1870" s="48">
        <f>[1]Source!AT2019</f>
        <v>70</v>
      </c>
      <c r="F1870" s="42"/>
      <c r="G1870" s="49"/>
      <c r="H1870" s="48"/>
      <c r="I1870" s="48"/>
      <c r="J1870" s="42">
        <f>SUM(R1865:R1869)</f>
        <v>451.19</v>
      </c>
      <c r="K1870" s="42"/>
    </row>
    <row r="1871" spans="1:22" ht="14.5" x14ac:dyDescent="0.35">
      <c r="A1871" s="51"/>
      <c r="B1871" s="51"/>
      <c r="C1871" s="51" t="s">
        <v>178</v>
      </c>
      <c r="D1871" s="50" t="s">
        <v>176</v>
      </c>
      <c r="E1871" s="48">
        <f>[1]Source!AU2019</f>
        <v>10</v>
      </c>
      <c r="F1871" s="42"/>
      <c r="G1871" s="49"/>
      <c r="H1871" s="48"/>
      <c r="I1871" s="48"/>
      <c r="J1871" s="42">
        <f>SUM(T1865:T1870)</f>
        <v>64.459999999999994</v>
      </c>
      <c r="K1871" s="42"/>
    </row>
    <row r="1872" spans="1:22" ht="14.5" x14ac:dyDescent="0.35">
      <c r="A1872" s="51"/>
      <c r="B1872" s="51"/>
      <c r="C1872" s="51" t="s">
        <v>177</v>
      </c>
      <c r="D1872" s="50" t="s">
        <v>176</v>
      </c>
      <c r="E1872" s="48">
        <f>108</f>
        <v>108</v>
      </c>
      <c r="F1872" s="42"/>
      <c r="G1872" s="49"/>
      <c r="H1872" s="48"/>
      <c r="I1872" s="48"/>
      <c r="J1872" s="42">
        <f>SUM(V1865:V1871)</f>
        <v>334.07</v>
      </c>
      <c r="K1872" s="42"/>
    </row>
    <row r="1873" spans="1:22" ht="14.5" x14ac:dyDescent="0.35">
      <c r="A1873" s="51"/>
      <c r="B1873" s="51"/>
      <c r="C1873" s="51" t="s">
        <v>175</v>
      </c>
      <c r="D1873" s="50" t="s">
        <v>174</v>
      </c>
      <c r="E1873" s="48">
        <f>[1]Source!AQ2019</f>
        <v>0.42</v>
      </c>
      <c r="F1873" s="42"/>
      <c r="G1873" s="49" t="str">
        <f>[1]Source!DI2019</f>
        <v>)*4</v>
      </c>
      <c r="H1873" s="48">
        <f>[1]Source!AV2019</f>
        <v>1</v>
      </c>
      <c r="I1873" s="48"/>
      <c r="J1873" s="42"/>
      <c r="K1873" s="42">
        <f>[1]Source!U2019</f>
        <v>1.68</v>
      </c>
    </row>
    <row r="1874" spans="1:22" ht="14" x14ac:dyDescent="0.3">
      <c r="A1874" s="47"/>
      <c r="B1874" s="47"/>
      <c r="C1874" s="47"/>
      <c r="D1874" s="47"/>
      <c r="E1874" s="47"/>
      <c r="F1874" s="47"/>
      <c r="G1874" s="47"/>
      <c r="H1874" s="47"/>
      <c r="I1874" s="183">
        <f>J1866+J1867+J1869+J1870+J1871+J1872</f>
        <v>1970.56</v>
      </c>
      <c r="J1874" s="183"/>
      <c r="K1874" s="46">
        <f>IF([1]Source!I2019&lt;&gt;0, ROUND(I1874/[1]Source!I2019, 2), 0)</f>
        <v>1970.56</v>
      </c>
      <c r="P1874" s="45">
        <f>I1874</f>
        <v>1970.56</v>
      </c>
    </row>
    <row r="1875" spans="1:22" ht="28" x14ac:dyDescent="0.35">
      <c r="A1875" s="51">
        <v>196</v>
      </c>
      <c r="B1875" s="51" t="str">
        <f>[1]Source!F2020</f>
        <v>1.15-2303-4-2/1</v>
      </c>
      <c r="C1875" s="51" t="str">
        <f>[1]Source!G2020</f>
        <v>Прочистка сетчатых фильтров грубой очистки воды диаметром до 50 мм</v>
      </c>
      <c r="D1875" s="50" t="str">
        <f>[1]Source!H2020</f>
        <v>10 шт.</v>
      </c>
      <c r="E1875" s="48">
        <f>[1]Source!I2020</f>
        <v>0.1</v>
      </c>
      <c r="F1875" s="42"/>
      <c r="G1875" s="49"/>
      <c r="H1875" s="48"/>
      <c r="I1875" s="48"/>
      <c r="J1875" s="42"/>
      <c r="K1875" s="42"/>
      <c r="Q1875">
        <f>ROUND(([1]Source!BZ2020/100)*ROUND(([1]Source!AF2020*[1]Source!AV2020)*[1]Source!I2020, 2), 2)</f>
        <v>55.1</v>
      </c>
      <c r="R1875">
        <f>[1]Source!X2020</f>
        <v>55.1</v>
      </c>
      <c r="S1875">
        <f>ROUND(([1]Source!CA2020/100)*ROUND(([1]Source!AF2020*[1]Source!AV2020)*[1]Source!I2020, 2), 2)</f>
        <v>7.87</v>
      </c>
      <c r="T1875">
        <f>[1]Source!Y2020</f>
        <v>7.87</v>
      </c>
      <c r="U1875">
        <f>ROUND((175/100)*ROUND(([1]Source!AE2020*[1]Source!AV2020)*[1]Source!I2020, 2), 2)</f>
        <v>0</v>
      </c>
      <c r="V1875">
        <f>ROUND((108/100)*ROUND([1]Source!CS2020*[1]Source!I2020, 2), 2)</f>
        <v>0</v>
      </c>
    </row>
    <row r="1876" spans="1:22" x14ac:dyDescent="0.25">
      <c r="C1876" s="53" t="str">
        <f>"Объем: "&amp;[1]Source!I2020&amp;"=1/"&amp;"10"</f>
        <v>Объем: 0,1=1/10</v>
      </c>
    </row>
    <row r="1877" spans="1:22" ht="14.5" x14ac:dyDescent="0.35">
      <c r="A1877" s="51"/>
      <c r="B1877" s="51"/>
      <c r="C1877" s="51" t="s">
        <v>183</v>
      </c>
      <c r="D1877" s="50"/>
      <c r="E1877" s="48"/>
      <c r="F1877" s="42">
        <f>[1]Source!AO2020</f>
        <v>787.21</v>
      </c>
      <c r="G1877" s="49" t="str">
        <f>[1]Source!DG2020</f>
        <v/>
      </c>
      <c r="H1877" s="48">
        <f>[1]Source!AV2020</f>
        <v>1</v>
      </c>
      <c r="I1877" s="48">
        <f>IF([1]Source!BA2020&lt;&gt; 0, [1]Source!BA2020, 1)</f>
        <v>1</v>
      </c>
      <c r="J1877" s="42">
        <f>[1]Source!S2020</f>
        <v>78.72</v>
      </c>
      <c r="K1877" s="42"/>
    </row>
    <row r="1878" spans="1:22" ht="14.5" x14ac:dyDescent="0.35">
      <c r="A1878" s="51"/>
      <c r="B1878" s="51"/>
      <c r="C1878" s="51" t="s">
        <v>179</v>
      </c>
      <c r="D1878" s="50" t="s">
        <v>176</v>
      </c>
      <c r="E1878" s="48">
        <f>[1]Source!AT2020</f>
        <v>70</v>
      </c>
      <c r="F1878" s="42"/>
      <c r="G1878" s="49"/>
      <c r="H1878" s="48"/>
      <c r="I1878" s="48"/>
      <c r="J1878" s="42">
        <f>SUM(R1875:R1877)</f>
        <v>55.1</v>
      </c>
      <c r="K1878" s="42"/>
    </row>
    <row r="1879" spans="1:22" ht="14.5" x14ac:dyDescent="0.35">
      <c r="A1879" s="51"/>
      <c r="B1879" s="51"/>
      <c r="C1879" s="51" t="s">
        <v>178</v>
      </c>
      <c r="D1879" s="50" t="s">
        <v>176</v>
      </c>
      <c r="E1879" s="48">
        <f>[1]Source!AU2020</f>
        <v>10</v>
      </c>
      <c r="F1879" s="42"/>
      <c r="G1879" s="49"/>
      <c r="H1879" s="48"/>
      <c r="I1879" s="48"/>
      <c r="J1879" s="42">
        <f>SUM(T1875:T1878)</f>
        <v>7.87</v>
      </c>
      <c r="K1879" s="42"/>
    </row>
    <row r="1880" spans="1:22" ht="14.5" x14ac:dyDescent="0.35">
      <c r="A1880" s="51"/>
      <c r="B1880" s="51"/>
      <c r="C1880" s="51" t="s">
        <v>175</v>
      </c>
      <c r="D1880" s="50" t="s">
        <v>174</v>
      </c>
      <c r="E1880" s="48">
        <f>[1]Source!AQ2020</f>
        <v>2.33</v>
      </c>
      <c r="F1880" s="42"/>
      <c r="G1880" s="49" t="str">
        <f>[1]Source!DI2020</f>
        <v/>
      </c>
      <c r="H1880" s="48">
        <f>[1]Source!AV2020</f>
        <v>1</v>
      </c>
      <c r="I1880" s="48"/>
      <c r="J1880" s="42"/>
      <c r="K1880" s="42">
        <f>[1]Source!U2020</f>
        <v>0.23300000000000001</v>
      </c>
    </row>
    <row r="1881" spans="1:22" ht="14" x14ac:dyDescent="0.3">
      <c r="A1881" s="47"/>
      <c r="B1881" s="47"/>
      <c r="C1881" s="47"/>
      <c r="D1881" s="47"/>
      <c r="E1881" s="47"/>
      <c r="F1881" s="47"/>
      <c r="G1881" s="47"/>
      <c r="H1881" s="47"/>
      <c r="I1881" s="183">
        <f>J1877+J1878+J1879</f>
        <v>141.69</v>
      </c>
      <c r="J1881" s="183"/>
      <c r="K1881" s="46">
        <f>IF([1]Source!I2020&lt;&gt;0, ROUND(I1881/[1]Source!I2020, 2), 0)</f>
        <v>1416.9</v>
      </c>
      <c r="P1881" s="45">
        <f>I1881</f>
        <v>141.69</v>
      </c>
    </row>
    <row r="1882" spans="1:22" ht="42" x14ac:dyDescent="0.35">
      <c r="A1882" s="51">
        <v>197</v>
      </c>
      <c r="B1882" s="51" t="str">
        <f>[1]Source!F2021</f>
        <v>1.23-2103-41-1/1</v>
      </c>
      <c r="C1882" s="51" t="str">
        <f>[1]Source!G2021</f>
        <v>Техническое обслуживание регулирующего клапана (балансировочные)</v>
      </c>
      <c r="D1882" s="50" t="str">
        <f>[1]Source!H2021</f>
        <v>шт.</v>
      </c>
      <c r="E1882" s="48">
        <f>[1]Source!I2021</f>
        <v>1</v>
      </c>
      <c r="F1882" s="42"/>
      <c r="G1882" s="49"/>
      <c r="H1882" s="48"/>
      <c r="I1882" s="48"/>
      <c r="J1882" s="42"/>
      <c r="K1882" s="42"/>
      <c r="Q1882">
        <f>ROUND(([1]Source!BZ2021/100)*ROUND(([1]Source!AF2021*[1]Source!AV2021)*[1]Source!I2021, 2), 2)</f>
        <v>956</v>
      </c>
      <c r="R1882">
        <f>[1]Source!X2021</f>
        <v>956</v>
      </c>
      <c r="S1882">
        <f>ROUND(([1]Source!CA2021/100)*ROUND(([1]Source!AF2021*[1]Source!AV2021)*[1]Source!I2021, 2), 2)</f>
        <v>136.57</v>
      </c>
      <c r="T1882">
        <f>[1]Source!Y2021</f>
        <v>136.57</v>
      </c>
      <c r="U1882">
        <f>ROUND((175/100)*ROUND(([1]Source!AE2021*[1]Source!AV2021)*[1]Source!I2021, 2), 2)</f>
        <v>649.53</v>
      </c>
      <c r="V1882">
        <f>ROUND((108/100)*ROUND([1]Source!CS2021*[1]Source!I2021, 2), 2)</f>
        <v>400.85</v>
      </c>
    </row>
    <row r="1883" spans="1:22" ht="14.5" x14ac:dyDescent="0.35">
      <c r="A1883" s="51"/>
      <c r="B1883" s="51"/>
      <c r="C1883" s="51" t="s">
        <v>183</v>
      </c>
      <c r="D1883" s="50"/>
      <c r="E1883" s="48"/>
      <c r="F1883" s="42">
        <f>[1]Source!AO2021</f>
        <v>113.81</v>
      </c>
      <c r="G1883" s="49" t="str">
        <f>[1]Source!DG2021</f>
        <v>)*12</v>
      </c>
      <c r="H1883" s="48">
        <f>[1]Source!AV2021</f>
        <v>1</v>
      </c>
      <c r="I1883" s="48">
        <f>IF([1]Source!BA2021&lt;&gt; 0, [1]Source!BA2021, 1)</f>
        <v>1</v>
      </c>
      <c r="J1883" s="42">
        <f>[1]Source!S2021</f>
        <v>1365.72</v>
      </c>
      <c r="K1883" s="42"/>
    </row>
    <row r="1884" spans="1:22" ht="14.5" x14ac:dyDescent="0.35">
      <c r="A1884" s="51"/>
      <c r="B1884" s="51"/>
      <c r="C1884" s="51" t="s">
        <v>182</v>
      </c>
      <c r="D1884" s="50"/>
      <c r="E1884" s="48"/>
      <c r="F1884" s="42">
        <f>[1]Source!AM2021</f>
        <v>47.39</v>
      </c>
      <c r="G1884" s="49" t="str">
        <f>[1]Source!DE2021</f>
        <v>)*12</v>
      </c>
      <c r="H1884" s="48">
        <f>[1]Source!AV2021</f>
        <v>1</v>
      </c>
      <c r="I1884" s="48">
        <f>IF([1]Source!BB2021&lt;&gt; 0, [1]Source!BB2021, 1)</f>
        <v>1</v>
      </c>
      <c r="J1884" s="42">
        <f>[1]Source!Q2021</f>
        <v>568.67999999999995</v>
      </c>
      <c r="K1884" s="42"/>
    </row>
    <row r="1885" spans="1:22" ht="14.5" x14ac:dyDescent="0.35">
      <c r="A1885" s="51"/>
      <c r="B1885" s="51"/>
      <c r="C1885" s="51" t="s">
        <v>181</v>
      </c>
      <c r="D1885" s="50"/>
      <c r="E1885" s="48"/>
      <c r="F1885" s="42">
        <f>[1]Source!AN2021</f>
        <v>30.93</v>
      </c>
      <c r="G1885" s="49" t="str">
        <f>[1]Source!DF2021</f>
        <v>)*12</v>
      </c>
      <c r="H1885" s="48">
        <f>[1]Source!AV2021</f>
        <v>1</v>
      </c>
      <c r="I1885" s="48">
        <f>IF([1]Source!BS2021&lt;&gt; 0, [1]Source!BS2021, 1)</f>
        <v>1</v>
      </c>
      <c r="J1885" s="52">
        <f>[1]Source!R2021</f>
        <v>371.16</v>
      </c>
      <c r="K1885" s="42"/>
    </row>
    <row r="1886" spans="1:22" ht="14.5" x14ac:dyDescent="0.35">
      <c r="A1886" s="51"/>
      <c r="B1886" s="51"/>
      <c r="C1886" s="51" t="s">
        <v>179</v>
      </c>
      <c r="D1886" s="50" t="s">
        <v>176</v>
      </c>
      <c r="E1886" s="48">
        <f>[1]Source!AT2021</f>
        <v>70</v>
      </c>
      <c r="F1886" s="42"/>
      <c r="G1886" s="49"/>
      <c r="H1886" s="48"/>
      <c r="I1886" s="48"/>
      <c r="J1886" s="42">
        <f>SUM(R1882:R1885)</f>
        <v>956</v>
      </c>
      <c r="K1886" s="42"/>
    </row>
    <row r="1887" spans="1:22" ht="14.5" x14ac:dyDescent="0.35">
      <c r="A1887" s="51"/>
      <c r="B1887" s="51"/>
      <c r="C1887" s="51" t="s">
        <v>178</v>
      </c>
      <c r="D1887" s="50" t="s">
        <v>176</v>
      </c>
      <c r="E1887" s="48">
        <f>[1]Source!AU2021</f>
        <v>10</v>
      </c>
      <c r="F1887" s="42"/>
      <c r="G1887" s="49"/>
      <c r="H1887" s="48"/>
      <c r="I1887" s="48"/>
      <c r="J1887" s="42">
        <f>SUM(T1882:T1886)</f>
        <v>136.57</v>
      </c>
      <c r="K1887" s="42"/>
    </row>
    <row r="1888" spans="1:22" ht="14.5" x14ac:dyDescent="0.35">
      <c r="A1888" s="51"/>
      <c r="B1888" s="51"/>
      <c r="C1888" s="51" t="s">
        <v>177</v>
      </c>
      <c r="D1888" s="50" t="s">
        <v>176</v>
      </c>
      <c r="E1888" s="48">
        <f>108</f>
        <v>108</v>
      </c>
      <c r="F1888" s="42"/>
      <c r="G1888" s="49"/>
      <c r="H1888" s="48"/>
      <c r="I1888" s="48"/>
      <c r="J1888" s="42">
        <f>SUM(V1882:V1887)</f>
        <v>400.85</v>
      </c>
      <c r="K1888" s="42"/>
    </row>
    <row r="1889" spans="1:32" ht="14.5" x14ac:dyDescent="0.35">
      <c r="A1889" s="51"/>
      <c r="B1889" s="51"/>
      <c r="C1889" s="51" t="s">
        <v>175</v>
      </c>
      <c r="D1889" s="50" t="s">
        <v>174</v>
      </c>
      <c r="E1889" s="48">
        <f>[1]Source!AQ2021</f>
        <v>0.37</v>
      </c>
      <c r="F1889" s="42"/>
      <c r="G1889" s="49" t="str">
        <f>[1]Source!DI2021</f>
        <v>)*12</v>
      </c>
      <c r="H1889" s="48">
        <f>[1]Source!AV2021</f>
        <v>1</v>
      </c>
      <c r="I1889" s="48"/>
      <c r="J1889" s="42"/>
      <c r="K1889" s="42">
        <f>[1]Source!U2021</f>
        <v>4.4399999999999995</v>
      </c>
    </row>
    <row r="1890" spans="1:32" ht="14" x14ac:dyDescent="0.3">
      <c r="A1890" s="47"/>
      <c r="B1890" s="47"/>
      <c r="C1890" s="47"/>
      <c r="D1890" s="47"/>
      <c r="E1890" s="47"/>
      <c r="F1890" s="47"/>
      <c r="G1890" s="47"/>
      <c r="H1890" s="47"/>
      <c r="I1890" s="183">
        <f>J1883+J1884+J1886+J1887+J1888</f>
        <v>3427.82</v>
      </c>
      <c r="J1890" s="183"/>
      <c r="K1890" s="46">
        <f>IF([1]Source!I2021&lt;&gt;0, ROUND(I1890/[1]Source!I2021, 2), 0)</f>
        <v>3427.82</v>
      </c>
      <c r="P1890" s="45">
        <f>I1890</f>
        <v>3427.82</v>
      </c>
    </row>
    <row r="1891" spans="1:32" ht="56" x14ac:dyDescent="0.35">
      <c r="A1891" s="51">
        <v>198</v>
      </c>
      <c r="B1891" s="51" t="str">
        <f>[1]Source!F2022</f>
        <v>1.18-2203-3-3/1</v>
      </c>
      <c r="C1891" s="51" t="str">
        <f>[1]Source!G2022</f>
        <v>Техническое обслуживание клапанов воздушных регулирующих с электроприводом диаметром/периметром до 560/1600 мм</v>
      </c>
      <c r="D1891" s="50" t="str">
        <f>[1]Source!H2022</f>
        <v>шт.</v>
      </c>
      <c r="E1891" s="48">
        <f>[1]Source!I2022</f>
        <v>1</v>
      </c>
      <c r="F1891" s="42"/>
      <c r="G1891" s="49"/>
      <c r="H1891" s="48"/>
      <c r="I1891" s="48"/>
      <c r="J1891" s="42"/>
      <c r="K1891" s="42"/>
      <c r="Q1891">
        <f>ROUND(([1]Source!BZ2022/100)*ROUND(([1]Source!AF2022*[1]Source!AV2022)*[1]Source!I2022, 2), 2)</f>
        <v>1768.87</v>
      </c>
      <c r="R1891">
        <f>[1]Source!X2022</f>
        <v>1768.87</v>
      </c>
      <c r="S1891">
        <f>ROUND(([1]Source!CA2022/100)*ROUND(([1]Source!AF2022*[1]Source!AV2022)*[1]Source!I2022, 2), 2)</f>
        <v>252.7</v>
      </c>
      <c r="T1891">
        <f>[1]Source!Y2022</f>
        <v>252.7</v>
      </c>
      <c r="U1891">
        <f>ROUND((175/100)*ROUND(([1]Source!AE2022*[1]Source!AV2022)*[1]Source!I2022, 2), 2)</f>
        <v>324.87</v>
      </c>
      <c r="V1891">
        <f>ROUND((108/100)*ROUND([1]Source!CS2022*[1]Source!I2022, 2), 2)</f>
        <v>200.49</v>
      </c>
    </row>
    <row r="1892" spans="1:32" ht="14.5" x14ac:dyDescent="0.35">
      <c r="A1892" s="51"/>
      <c r="B1892" s="51"/>
      <c r="C1892" s="51" t="s">
        <v>183</v>
      </c>
      <c r="D1892" s="50"/>
      <c r="E1892" s="48"/>
      <c r="F1892" s="42">
        <f>[1]Source!AO2022</f>
        <v>210.58</v>
      </c>
      <c r="G1892" s="49" t="str">
        <f>[1]Source!DG2022</f>
        <v>)*12</v>
      </c>
      <c r="H1892" s="48">
        <f>[1]Source!AV2022</f>
        <v>1</v>
      </c>
      <c r="I1892" s="48">
        <f>IF([1]Source!BA2022&lt;&gt; 0, [1]Source!BA2022, 1)</f>
        <v>1</v>
      </c>
      <c r="J1892" s="42">
        <f>[1]Source!S2022</f>
        <v>2526.96</v>
      </c>
      <c r="K1892" s="42"/>
    </row>
    <row r="1893" spans="1:32" ht="14.5" x14ac:dyDescent="0.35">
      <c r="A1893" s="51"/>
      <c r="B1893" s="51"/>
      <c r="C1893" s="51" t="s">
        <v>182</v>
      </c>
      <c r="D1893" s="50"/>
      <c r="E1893" s="48"/>
      <c r="F1893" s="42">
        <f>[1]Source!AM2022</f>
        <v>23.7</v>
      </c>
      <c r="G1893" s="49" t="str">
        <f>[1]Source!DE2022</f>
        <v>)*12</v>
      </c>
      <c r="H1893" s="48">
        <f>[1]Source!AV2022</f>
        <v>1</v>
      </c>
      <c r="I1893" s="48">
        <f>IF([1]Source!BB2022&lt;&gt; 0, [1]Source!BB2022, 1)</f>
        <v>1</v>
      </c>
      <c r="J1893" s="42">
        <f>[1]Source!Q2022</f>
        <v>284.39999999999998</v>
      </c>
      <c r="K1893" s="42"/>
    </row>
    <row r="1894" spans="1:32" ht="14.5" x14ac:dyDescent="0.35">
      <c r="A1894" s="51"/>
      <c r="B1894" s="51"/>
      <c r="C1894" s="51" t="s">
        <v>181</v>
      </c>
      <c r="D1894" s="50"/>
      <c r="E1894" s="48"/>
      <c r="F1894" s="42">
        <f>[1]Source!AN2022</f>
        <v>15.47</v>
      </c>
      <c r="G1894" s="49" t="str">
        <f>[1]Source!DF2022</f>
        <v>)*12</v>
      </c>
      <c r="H1894" s="48">
        <f>[1]Source!AV2022</f>
        <v>1</v>
      </c>
      <c r="I1894" s="48">
        <f>IF([1]Source!BS2022&lt;&gt; 0, [1]Source!BS2022, 1)</f>
        <v>1</v>
      </c>
      <c r="J1894" s="52">
        <f>[1]Source!R2022</f>
        <v>185.64</v>
      </c>
      <c r="K1894" s="42"/>
    </row>
    <row r="1895" spans="1:32" ht="14.5" x14ac:dyDescent="0.35">
      <c r="A1895" s="51"/>
      <c r="B1895" s="51"/>
      <c r="C1895" s="51" t="s">
        <v>180</v>
      </c>
      <c r="D1895" s="50"/>
      <c r="E1895" s="48"/>
      <c r="F1895" s="42">
        <f>[1]Source!AL2022</f>
        <v>0.44</v>
      </c>
      <c r="G1895" s="49" t="str">
        <f>[1]Source!DD2022</f>
        <v>)*12</v>
      </c>
      <c r="H1895" s="48">
        <f>[1]Source!AW2022</f>
        <v>1</v>
      </c>
      <c r="I1895" s="48">
        <f>IF([1]Source!BC2022&lt;&gt; 0, [1]Source!BC2022, 1)</f>
        <v>1</v>
      </c>
      <c r="J1895" s="42">
        <f>[1]Source!P2022</f>
        <v>5.28</v>
      </c>
      <c r="K1895" s="42"/>
    </row>
    <row r="1896" spans="1:32" ht="14.5" x14ac:dyDescent="0.35">
      <c r="A1896" s="51"/>
      <c r="B1896" s="51"/>
      <c r="C1896" s="51" t="s">
        <v>179</v>
      </c>
      <c r="D1896" s="50" t="s">
        <v>176</v>
      </c>
      <c r="E1896" s="48">
        <f>[1]Source!AT2022</f>
        <v>70</v>
      </c>
      <c r="F1896" s="42"/>
      <c r="G1896" s="49"/>
      <c r="H1896" s="48"/>
      <c r="I1896" s="48"/>
      <c r="J1896" s="42">
        <f>SUM(R1891:R1895)</f>
        <v>1768.87</v>
      </c>
      <c r="K1896" s="42"/>
    </row>
    <row r="1897" spans="1:32" ht="14.5" x14ac:dyDescent="0.35">
      <c r="A1897" s="51"/>
      <c r="B1897" s="51"/>
      <c r="C1897" s="51" t="s">
        <v>178</v>
      </c>
      <c r="D1897" s="50" t="s">
        <v>176</v>
      </c>
      <c r="E1897" s="48">
        <f>[1]Source!AU2022</f>
        <v>10</v>
      </c>
      <c r="F1897" s="42"/>
      <c r="G1897" s="49"/>
      <c r="H1897" s="48"/>
      <c r="I1897" s="48"/>
      <c r="J1897" s="42">
        <f>SUM(T1891:T1896)</f>
        <v>252.7</v>
      </c>
      <c r="K1897" s="42"/>
    </row>
    <row r="1898" spans="1:32" ht="14.5" x14ac:dyDescent="0.35">
      <c r="A1898" s="51"/>
      <c r="B1898" s="51"/>
      <c r="C1898" s="51" t="s">
        <v>177</v>
      </c>
      <c r="D1898" s="50" t="s">
        <v>176</v>
      </c>
      <c r="E1898" s="48">
        <f>108</f>
        <v>108</v>
      </c>
      <c r="F1898" s="42"/>
      <c r="G1898" s="49"/>
      <c r="H1898" s="48"/>
      <c r="I1898" s="48"/>
      <c r="J1898" s="42">
        <f>SUM(V1891:V1897)</f>
        <v>200.49</v>
      </c>
      <c r="K1898" s="42"/>
    </row>
    <row r="1899" spans="1:32" ht="14.5" x14ac:dyDescent="0.35">
      <c r="A1899" s="51"/>
      <c r="B1899" s="51"/>
      <c r="C1899" s="51" t="s">
        <v>175</v>
      </c>
      <c r="D1899" s="50" t="s">
        <v>174</v>
      </c>
      <c r="E1899" s="48">
        <f>[1]Source!AQ2022</f>
        <v>0.57999999999999996</v>
      </c>
      <c r="F1899" s="42"/>
      <c r="G1899" s="49" t="str">
        <f>[1]Source!DI2022</f>
        <v>)*12</v>
      </c>
      <c r="H1899" s="48">
        <f>[1]Source!AV2022</f>
        <v>1</v>
      </c>
      <c r="I1899" s="48"/>
      <c r="J1899" s="42"/>
      <c r="K1899" s="42">
        <f>[1]Source!U2022</f>
        <v>6.9599999999999991</v>
      </c>
    </row>
    <row r="1900" spans="1:32" ht="14" x14ac:dyDescent="0.3">
      <c r="A1900" s="47"/>
      <c r="B1900" s="47"/>
      <c r="C1900" s="47"/>
      <c r="D1900" s="47"/>
      <c r="E1900" s="47"/>
      <c r="F1900" s="47"/>
      <c r="G1900" s="47"/>
      <c r="H1900" s="47"/>
      <c r="I1900" s="183">
        <f>J1892+J1893+J1895+J1896+J1897+J1898</f>
        <v>5038.7</v>
      </c>
      <c r="J1900" s="183"/>
      <c r="K1900" s="46">
        <f>IF([1]Source!I2022&lt;&gt;0, ROUND(I1900/[1]Source!I2022, 2), 0)</f>
        <v>5038.7</v>
      </c>
      <c r="P1900" s="45">
        <f>I1900</f>
        <v>5038.7</v>
      </c>
    </row>
    <row r="1902" spans="1:32" ht="14" x14ac:dyDescent="0.3">
      <c r="A1902" s="189" t="str">
        <f>CONCATENATE("Итого по подразделу: ",IF([1]Source!G2024&lt;&gt;"Новый подраздел", [1]Source!G2024, ""))</f>
        <v>Итого по подразделу: Узел обвязки регулирующего клапана и насоса системы П-1</v>
      </c>
      <c r="B1902" s="189"/>
      <c r="C1902" s="189"/>
      <c r="D1902" s="189"/>
      <c r="E1902" s="189"/>
      <c r="F1902" s="189"/>
      <c r="G1902" s="189"/>
      <c r="H1902" s="189"/>
      <c r="I1902" s="184">
        <f>SUM(P1864:P1901)</f>
        <v>10578.77</v>
      </c>
      <c r="J1902" s="185"/>
      <c r="K1902" s="38"/>
      <c r="AF1902" s="37" t="str">
        <f>CONCATENATE("Итого по подразделу: ",IF([1]Source!G2024&lt;&gt;"Новый подраздел", [1]Source!G2024, ""))</f>
        <v>Итого по подразделу: Узел обвязки регулирующего клапана и насоса системы П-1</v>
      </c>
    </row>
    <row r="1905" spans="1:22" ht="16.5" x14ac:dyDescent="0.35">
      <c r="A1905" s="190" t="str">
        <f>CONCATENATE("Подраздел: ",IF([1]Source!G2054&lt;&gt;"Новый подраздел", [1]Source!G2054, ""))</f>
        <v>Подраздел: Узел обвязки регулирующего клапана и насоса системы П-2</v>
      </c>
      <c r="B1905" s="190"/>
      <c r="C1905" s="190"/>
      <c r="D1905" s="190"/>
      <c r="E1905" s="190"/>
      <c r="F1905" s="190"/>
      <c r="G1905" s="190"/>
      <c r="H1905" s="190"/>
      <c r="I1905" s="190"/>
      <c r="J1905" s="190"/>
      <c r="K1905" s="190"/>
    </row>
    <row r="1906" spans="1:22" ht="56" x14ac:dyDescent="0.35">
      <c r="A1906" s="51">
        <v>199</v>
      </c>
      <c r="B1906" s="51" t="str">
        <f>[1]Source!F2058</f>
        <v>1.24-2503-4-18/1</v>
      </c>
      <c r="C1906" s="51" t="str">
        <f>[1]Source!G2058</f>
        <v>Техническое обслуживание циркуляционных насосов систем отопления с тепловыми насосами - ежемесячное</v>
      </c>
      <c r="D1906" s="50" t="str">
        <f>[1]Source!H2058</f>
        <v>шт.</v>
      </c>
      <c r="E1906" s="48">
        <f>[1]Source!I2058</f>
        <v>1</v>
      </c>
      <c r="F1906" s="42"/>
      <c r="G1906" s="49"/>
      <c r="H1906" s="48"/>
      <c r="I1906" s="48"/>
      <c r="J1906" s="42"/>
      <c r="K1906" s="42"/>
      <c r="Q1906">
        <f>ROUND(([1]Source!BZ2058/100)*ROUND(([1]Source!AF2058*[1]Source!AV2058)*[1]Source!I2058, 2), 2)</f>
        <v>451.19</v>
      </c>
      <c r="R1906">
        <f>[1]Source!X2058</f>
        <v>451.19</v>
      </c>
      <c r="S1906">
        <f>ROUND(([1]Source!CA2058/100)*ROUND(([1]Source!AF2058*[1]Source!AV2058)*[1]Source!I2058, 2), 2)</f>
        <v>64.459999999999994</v>
      </c>
      <c r="T1906">
        <f>[1]Source!Y2058</f>
        <v>64.459999999999994</v>
      </c>
      <c r="U1906">
        <f>ROUND((175/100)*ROUND(([1]Source!AE2058*[1]Source!AV2058)*[1]Source!I2058, 2), 2)</f>
        <v>541.30999999999995</v>
      </c>
      <c r="V1906">
        <f>ROUND((108/100)*ROUND([1]Source!CS2058*[1]Source!I2058, 2), 2)</f>
        <v>334.07</v>
      </c>
    </row>
    <row r="1907" spans="1:22" ht="14.5" x14ac:dyDescent="0.35">
      <c r="A1907" s="51"/>
      <c r="B1907" s="51"/>
      <c r="C1907" s="51" t="s">
        <v>183</v>
      </c>
      <c r="D1907" s="50"/>
      <c r="E1907" s="48"/>
      <c r="F1907" s="42">
        <f>[1]Source!AO2058</f>
        <v>161.13999999999999</v>
      </c>
      <c r="G1907" s="49" t="str">
        <f>[1]Source!DG2058</f>
        <v>)*4</v>
      </c>
      <c r="H1907" s="48">
        <f>[1]Source!AV2058</f>
        <v>1</v>
      </c>
      <c r="I1907" s="48">
        <f>IF([1]Source!BA2058&lt;&gt; 0, [1]Source!BA2058, 1)</f>
        <v>1</v>
      </c>
      <c r="J1907" s="42">
        <f>[1]Source!S2058</f>
        <v>644.55999999999995</v>
      </c>
      <c r="K1907" s="42"/>
    </row>
    <row r="1908" spans="1:22" ht="14.5" x14ac:dyDescent="0.35">
      <c r="A1908" s="51"/>
      <c r="B1908" s="51"/>
      <c r="C1908" s="51" t="s">
        <v>182</v>
      </c>
      <c r="D1908" s="50"/>
      <c r="E1908" s="48"/>
      <c r="F1908" s="42">
        <f>[1]Source!AM2058</f>
        <v>118.48</v>
      </c>
      <c r="G1908" s="49" t="str">
        <f>[1]Source!DE2058</f>
        <v>)*4</v>
      </c>
      <c r="H1908" s="48">
        <f>[1]Source!AV2058</f>
        <v>1</v>
      </c>
      <c r="I1908" s="48">
        <f>IF([1]Source!BB2058&lt;&gt; 0, [1]Source!BB2058, 1)</f>
        <v>1</v>
      </c>
      <c r="J1908" s="42">
        <f>[1]Source!Q2058</f>
        <v>473.92</v>
      </c>
      <c r="K1908" s="42"/>
    </row>
    <row r="1909" spans="1:22" ht="14.5" x14ac:dyDescent="0.35">
      <c r="A1909" s="51"/>
      <c r="B1909" s="51"/>
      <c r="C1909" s="51" t="s">
        <v>181</v>
      </c>
      <c r="D1909" s="50"/>
      <c r="E1909" s="48"/>
      <c r="F1909" s="42">
        <f>[1]Source!AN2058</f>
        <v>77.33</v>
      </c>
      <c r="G1909" s="49" t="str">
        <f>[1]Source!DF2058</f>
        <v>)*4</v>
      </c>
      <c r="H1909" s="48">
        <f>[1]Source!AV2058</f>
        <v>1</v>
      </c>
      <c r="I1909" s="48">
        <f>IF([1]Source!BS2058&lt;&gt; 0, [1]Source!BS2058, 1)</f>
        <v>1</v>
      </c>
      <c r="J1909" s="52">
        <f>[1]Source!R2058</f>
        <v>309.32</v>
      </c>
      <c r="K1909" s="42"/>
    </row>
    <row r="1910" spans="1:22" ht="14.5" x14ac:dyDescent="0.35">
      <c r="A1910" s="51"/>
      <c r="B1910" s="51"/>
      <c r="C1910" s="51" t="s">
        <v>180</v>
      </c>
      <c r="D1910" s="50"/>
      <c r="E1910" s="48"/>
      <c r="F1910" s="42">
        <f>[1]Source!AL2058</f>
        <v>0.59</v>
      </c>
      <c r="G1910" s="49" t="str">
        <f>[1]Source!DD2058</f>
        <v>)*4</v>
      </c>
      <c r="H1910" s="48">
        <f>[1]Source!AW2058</f>
        <v>1</v>
      </c>
      <c r="I1910" s="48">
        <f>IF([1]Source!BC2058&lt;&gt; 0, [1]Source!BC2058, 1)</f>
        <v>1</v>
      </c>
      <c r="J1910" s="42">
        <f>[1]Source!P2058</f>
        <v>2.36</v>
      </c>
      <c r="K1910" s="42"/>
    </row>
    <row r="1911" spans="1:22" ht="14.5" x14ac:dyDescent="0.35">
      <c r="A1911" s="51"/>
      <c r="B1911" s="51"/>
      <c r="C1911" s="51" t="s">
        <v>179</v>
      </c>
      <c r="D1911" s="50" t="s">
        <v>176</v>
      </c>
      <c r="E1911" s="48">
        <f>[1]Source!AT2058</f>
        <v>70</v>
      </c>
      <c r="F1911" s="42"/>
      <c r="G1911" s="49"/>
      <c r="H1911" s="48"/>
      <c r="I1911" s="48"/>
      <c r="J1911" s="42">
        <f>SUM(R1906:R1910)</f>
        <v>451.19</v>
      </c>
      <c r="K1911" s="42"/>
    </row>
    <row r="1912" spans="1:22" ht="14.5" x14ac:dyDescent="0.35">
      <c r="A1912" s="51"/>
      <c r="B1912" s="51"/>
      <c r="C1912" s="51" t="s">
        <v>178</v>
      </c>
      <c r="D1912" s="50" t="s">
        <v>176</v>
      </c>
      <c r="E1912" s="48">
        <f>[1]Source!AU2058</f>
        <v>10</v>
      </c>
      <c r="F1912" s="42"/>
      <c r="G1912" s="49"/>
      <c r="H1912" s="48"/>
      <c r="I1912" s="48"/>
      <c r="J1912" s="42">
        <f>SUM(T1906:T1911)</f>
        <v>64.459999999999994</v>
      </c>
      <c r="K1912" s="42"/>
    </row>
    <row r="1913" spans="1:22" ht="14.5" x14ac:dyDescent="0.35">
      <c r="A1913" s="51"/>
      <c r="B1913" s="51"/>
      <c r="C1913" s="51" t="s">
        <v>177</v>
      </c>
      <c r="D1913" s="50" t="s">
        <v>176</v>
      </c>
      <c r="E1913" s="48">
        <f>108</f>
        <v>108</v>
      </c>
      <c r="F1913" s="42"/>
      <c r="G1913" s="49"/>
      <c r="H1913" s="48"/>
      <c r="I1913" s="48"/>
      <c r="J1913" s="42">
        <f>SUM(V1906:V1912)</f>
        <v>334.07</v>
      </c>
      <c r="K1913" s="42"/>
    </row>
    <row r="1914" spans="1:22" ht="14.5" x14ac:dyDescent="0.35">
      <c r="A1914" s="51"/>
      <c r="B1914" s="51"/>
      <c r="C1914" s="51" t="s">
        <v>175</v>
      </c>
      <c r="D1914" s="50" t="s">
        <v>174</v>
      </c>
      <c r="E1914" s="48">
        <f>[1]Source!AQ2058</f>
        <v>0.42</v>
      </c>
      <c r="F1914" s="42"/>
      <c r="G1914" s="49" t="str">
        <f>[1]Source!DI2058</f>
        <v>)*4</v>
      </c>
      <c r="H1914" s="48">
        <f>[1]Source!AV2058</f>
        <v>1</v>
      </c>
      <c r="I1914" s="48"/>
      <c r="J1914" s="42"/>
      <c r="K1914" s="42">
        <f>[1]Source!U2058</f>
        <v>1.68</v>
      </c>
    </row>
    <row r="1915" spans="1:22" ht="14" x14ac:dyDescent="0.3">
      <c r="A1915" s="47"/>
      <c r="B1915" s="47"/>
      <c r="C1915" s="47"/>
      <c r="D1915" s="47"/>
      <c r="E1915" s="47"/>
      <c r="F1915" s="47"/>
      <c r="G1915" s="47"/>
      <c r="H1915" s="47"/>
      <c r="I1915" s="183">
        <f>J1907+J1908+J1910+J1911+J1912+J1913</f>
        <v>1970.56</v>
      </c>
      <c r="J1915" s="183"/>
      <c r="K1915" s="46">
        <f>IF([1]Source!I2058&lt;&gt;0, ROUND(I1915/[1]Source!I2058, 2), 0)</f>
        <v>1970.56</v>
      </c>
      <c r="P1915" s="45">
        <f>I1915</f>
        <v>1970.56</v>
      </c>
    </row>
    <row r="1916" spans="1:22" ht="28" x14ac:dyDescent="0.35">
      <c r="A1916" s="51">
        <v>200</v>
      </c>
      <c r="B1916" s="51" t="str">
        <f>[1]Source!F2059</f>
        <v>1.15-2303-4-2/1</v>
      </c>
      <c r="C1916" s="51" t="str">
        <f>[1]Source!G2059</f>
        <v>Прочистка сетчатых фильтров грубой очистки воды диаметром до 50 мм</v>
      </c>
      <c r="D1916" s="50" t="str">
        <f>[1]Source!H2059</f>
        <v>10 шт.</v>
      </c>
      <c r="E1916" s="48">
        <f>[1]Source!I2059</f>
        <v>0.1</v>
      </c>
      <c r="F1916" s="42"/>
      <c r="G1916" s="49"/>
      <c r="H1916" s="48"/>
      <c r="I1916" s="48"/>
      <c r="J1916" s="42"/>
      <c r="K1916" s="42"/>
      <c r="Q1916">
        <f>ROUND(([1]Source!BZ2059/100)*ROUND(([1]Source!AF2059*[1]Source!AV2059)*[1]Source!I2059, 2), 2)</f>
        <v>55.1</v>
      </c>
      <c r="R1916">
        <f>[1]Source!X2059</f>
        <v>55.1</v>
      </c>
      <c r="S1916">
        <f>ROUND(([1]Source!CA2059/100)*ROUND(([1]Source!AF2059*[1]Source!AV2059)*[1]Source!I2059, 2), 2)</f>
        <v>7.87</v>
      </c>
      <c r="T1916">
        <f>[1]Source!Y2059</f>
        <v>7.87</v>
      </c>
      <c r="U1916">
        <f>ROUND((175/100)*ROUND(([1]Source!AE2059*[1]Source!AV2059)*[1]Source!I2059, 2), 2)</f>
        <v>0</v>
      </c>
      <c r="V1916">
        <f>ROUND((108/100)*ROUND([1]Source!CS2059*[1]Source!I2059, 2), 2)</f>
        <v>0</v>
      </c>
    </row>
    <row r="1917" spans="1:22" x14ac:dyDescent="0.25">
      <c r="C1917" s="53" t="str">
        <f>"Объем: "&amp;[1]Source!I2059&amp;"=1/"&amp;"10"</f>
        <v>Объем: 0,1=1/10</v>
      </c>
    </row>
    <row r="1918" spans="1:22" ht="14.5" x14ac:dyDescent="0.35">
      <c r="A1918" s="51"/>
      <c r="B1918" s="51"/>
      <c r="C1918" s="51" t="s">
        <v>183</v>
      </c>
      <c r="D1918" s="50"/>
      <c r="E1918" s="48"/>
      <c r="F1918" s="42">
        <f>[1]Source!AO2059</f>
        <v>787.21</v>
      </c>
      <c r="G1918" s="49" t="str">
        <f>[1]Source!DG2059</f>
        <v/>
      </c>
      <c r="H1918" s="48">
        <f>[1]Source!AV2059</f>
        <v>1</v>
      </c>
      <c r="I1918" s="48">
        <f>IF([1]Source!BA2059&lt;&gt; 0, [1]Source!BA2059, 1)</f>
        <v>1</v>
      </c>
      <c r="J1918" s="42">
        <f>[1]Source!S2059</f>
        <v>78.72</v>
      </c>
      <c r="K1918" s="42"/>
    </row>
    <row r="1919" spans="1:22" ht="14.5" x14ac:dyDescent="0.35">
      <c r="A1919" s="51"/>
      <c r="B1919" s="51"/>
      <c r="C1919" s="51" t="s">
        <v>179</v>
      </c>
      <c r="D1919" s="50" t="s">
        <v>176</v>
      </c>
      <c r="E1919" s="48">
        <f>[1]Source!AT2059</f>
        <v>70</v>
      </c>
      <c r="F1919" s="42"/>
      <c r="G1919" s="49"/>
      <c r="H1919" s="48"/>
      <c r="I1919" s="48"/>
      <c r="J1919" s="42">
        <f>SUM(R1916:R1918)</f>
        <v>55.1</v>
      </c>
      <c r="K1919" s="42"/>
    </row>
    <row r="1920" spans="1:22" ht="14.5" x14ac:dyDescent="0.35">
      <c r="A1920" s="51"/>
      <c r="B1920" s="51"/>
      <c r="C1920" s="51" t="s">
        <v>178</v>
      </c>
      <c r="D1920" s="50" t="s">
        <v>176</v>
      </c>
      <c r="E1920" s="48">
        <f>[1]Source!AU2059</f>
        <v>10</v>
      </c>
      <c r="F1920" s="42"/>
      <c r="G1920" s="49"/>
      <c r="H1920" s="48"/>
      <c r="I1920" s="48"/>
      <c r="J1920" s="42">
        <f>SUM(T1916:T1919)</f>
        <v>7.87</v>
      </c>
      <c r="K1920" s="42"/>
    </row>
    <row r="1921" spans="1:22" ht="14.5" x14ac:dyDescent="0.35">
      <c r="A1921" s="51"/>
      <c r="B1921" s="51"/>
      <c r="C1921" s="51" t="s">
        <v>175</v>
      </c>
      <c r="D1921" s="50" t="s">
        <v>174</v>
      </c>
      <c r="E1921" s="48">
        <f>[1]Source!AQ2059</f>
        <v>2.33</v>
      </c>
      <c r="F1921" s="42"/>
      <c r="G1921" s="49" t="str">
        <f>[1]Source!DI2059</f>
        <v/>
      </c>
      <c r="H1921" s="48">
        <f>[1]Source!AV2059</f>
        <v>1</v>
      </c>
      <c r="I1921" s="48"/>
      <c r="J1921" s="42"/>
      <c r="K1921" s="42">
        <f>[1]Source!U2059</f>
        <v>0.23300000000000001</v>
      </c>
    </row>
    <row r="1922" spans="1:22" ht="14" x14ac:dyDescent="0.3">
      <c r="A1922" s="47"/>
      <c r="B1922" s="47"/>
      <c r="C1922" s="47"/>
      <c r="D1922" s="47"/>
      <c r="E1922" s="47"/>
      <c r="F1922" s="47"/>
      <c r="G1922" s="47"/>
      <c r="H1922" s="47"/>
      <c r="I1922" s="183">
        <f>J1918+J1919+J1920</f>
        <v>141.69</v>
      </c>
      <c r="J1922" s="183"/>
      <c r="K1922" s="46">
        <f>IF([1]Source!I2059&lt;&gt;0, ROUND(I1922/[1]Source!I2059, 2), 0)</f>
        <v>1416.9</v>
      </c>
      <c r="P1922" s="45">
        <f>I1922</f>
        <v>141.69</v>
      </c>
    </row>
    <row r="1923" spans="1:22" ht="42" x14ac:dyDescent="0.35">
      <c r="A1923" s="51">
        <v>201</v>
      </c>
      <c r="B1923" s="51" t="str">
        <f>[1]Source!F2060</f>
        <v>1.23-2103-41-1/1</v>
      </c>
      <c r="C1923" s="51" t="str">
        <f>[1]Source!G2060</f>
        <v>Техническое обслуживание регулирующего клапана (балансировочные)</v>
      </c>
      <c r="D1923" s="50" t="str">
        <f>[1]Source!H2060</f>
        <v>шт.</v>
      </c>
      <c r="E1923" s="48">
        <f>[1]Source!I2060</f>
        <v>1</v>
      </c>
      <c r="F1923" s="42"/>
      <c r="G1923" s="49"/>
      <c r="H1923" s="48"/>
      <c r="I1923" s="48"/>
      <c r="J1923" s="42"/>
      <c r="K1923" s="42"/>
      <c r="Q1923">
        <f>ROUND(([1]Source!BZ2060/100)*ROUND(([1]Source!AF2060*[1]Source!AV2060)*[1]Source!I2060, 2), 2)</f>
        <v>956</v>
      </c>
      <c r="R1923">
        <f>[1]Source!X2060</f>
        <v>956</v>
      </c>
      <c r="S1923">
        <f>ROUND(([1]Source!CA2060/100)*ROUND(([1]Source!AF2060*[1]Source!AV2060)*[1]Source!I2060, 2), 2)</f>
        <v>136.57</v>
      </c>
      <c r="T1923">
        <f>[1]Source!Y2060</f>
        <v>136.57</v>
      </c>
      <c r="U1923">
        <f>ROUND((175/100)*ROUND(([1]Source!AE2060*[1]Source!AV2060)*[1]Source!I2060, 2), 2)</f>
        <v>649.53</v>
      </c>
      <c r="V1923">
        <f>ROUND((108/100)*ROUND([1]Source!CS2060*[1]Source!I2060, 2), 2)</f>
        <v>400.85</v>
      </c>
    </row>
    <row r="1924" spans="1:22" ht="14.5" x14ac:dyDescent="0.35">
      <c r="A1924" s="51"/>
      <c r="B1924" s="51"/>
      <c r="C1924" s="51" t="s">
        <v>183</v>
      </c>
      <c r="D1924" s="50"/>
      <c r="E1924" s="48"/>
      <c r="F1924" s="42">
        <f>[1]Source!AO2060</f>
        <v>113.81</v>
      </c>
      <c r="G1924" s="49" t="str">
        <f>[1]Source!DG2060</f>
        <v>)*12</v>
      </c>
      <c r="H1924" s="48">
        <f>[1]Source!AV2060</f>
        <v>1</v>
      </c>
      <c r="I1924" s="48">
        <f>IF([1]Source!BA2060&lt;&gt; 0, [1]Source!BA2060, 1)</f>
        <v>1</v>
      </c>
      <c r="J1924" s="42">
        <f>[1]Source!S2060</f>
        <v>1365.72</v>
      </c>
      <c r="K1924" s="42"/>
    </row>
    <row r="1925" spans="1:22" ht="14.5" x14ac:dyDescent="0.35">
      <c r="A1925" s="51"/>
      <c r="B1925" s="51"/>
      <c r="C1925" s="51" t="s">
        <v>182</v>
      </c>
      <c r="D1925" s="50"/>
      <c r="E1925" s="48"/>
      <c r="F1925" s="42">
        <f>[1]Source!AM2060</f>
        <v>47.39</v>
      </c>
      <c r="G1925" s="49" t="str">
        <f>[1]Source!DE2060</f>
        <v>)*12</v>
      </c>
      <c r="H1925" s="48">
        <f>[1]Source!AV2060</f>
        <v>1</v>
      </c>
      <c r="I1925" s="48">
        <f>IF([1]Source!BB2060&lt;&gt; 0, [1]Source!BB2060, 1)</f>
        <v>1</v>
      </c>
      <c r="J1925" s="42">
        <f>[1]Source!Q2060</f>
        <v>568.67999999999995</v>
      </c>
      <c r="K1925" s="42"/>
    </row>
    <row r="1926" spans="1:22" ht="14.5" x14ac:dyDescent="0.35">
      <c r="A1926" s="51"/>
      <c r="B1926" s="51"/>
      <c r="C1926" s="51" t="s">
        <v>181</v>
      </c>
      <c r="D1926" s="50"/>
      <c r="E1926" s="48"/>
      <c r="F1926" s="42">
        <f>[1]Source!AN2060</f>
        <v>30.93</v>
      </c>
      <c r="G1926" s="49" t="str">
        <f>[1]Source!DF2060</f>
        <v>)*12</v>
      </c>
      <c r="H1926" s="48">
        <f>[1]Source!AV2060</f>
        <v>1</v>
      </c>
      <c r="I1926" s="48">
        <f>IF([1]Source!BS2060&lt;&gt; 0, [1]Source!BS2060, 1)</f>
        <v>1</v>
      </c>
      <c r="J1926" s="52">
        <f>[1]Source!R2060</f>
        <v>371.16</v>
      </c>
      <c r="K1926" s="42"/>
    </row>
    <row r="1927" spans="1:22" ht="14.5" x14ac:dyDescent="0.35">
      <c r="A1927" s="51"/>
      <c r="B1927" s="51"/>
      <c r="C1927" s="51" t="s">
        <v>179</v>
      </c>
      <c r="D1927" s="50" t="s">
        <v>176</v>
      </c>
      <c r="E1927" s="48">
        <f>[1]Source!AT2060</f>
        <v>70</v>
      </c>
      <c r="F1927" s="42"/>
      <c r="G1927" s="49"/>
      <c r="H1927" s="48"/>
      <c r="I1927" s="48"/>
      <c r="J1927" s="42">
        <f>SUM(R1923:R1926)</f>
        <v>956</v>
      </c>
      <c r="K1927" s="42"/>
    </row>
    <row r="1928" spans="1:22" ht="14.5" x14ac:dyDescent="0.35">
      <c r="A1928" s="51"/>
      <c r="B1928" s="51"/>
      <c r="C1928" s="51" t="s">
        <v>178</v>
      </c>
      <c r="D1928" s="50" t="s">
        <v>176</v>
      </c>
      <c r="E1928" s="48">
        <f>[1]Source!AU2060</f>
        <v>10</v>
      </c>
      <c r="F1928" s="42"/>
      <c r="G1928" s="49"/>
      <c r="H1928" s="48"/>
      <c r="I1928" s="48"/>
      <c r="J1928" s="42">
        <f>SUM(T1923:T1927)</f>
        <v>136.57</v>
      </c>
      <c r="K1928" s="42"/>
    </row>
    <row r="1929" spans="1:22" ht="14.5" x14ac:dyDescent="0.35">
      <c r="A1929" s="51"/>
      <c r="B1929" s="51"/>
      <c r="C1929" s="51" t="s">
        <v>177</v>
      </c>
      <c r="D1929" s="50" t="s">
        <v>176</v>
      </c>
      <c r="E1929" s="48">
        <f>108</f>
        <v>108</v>
      </c>
      <c r="F1929" s="42"/>
      <c r="G1929" s="49"/>
      <c r="H1929" s="48"/>
      <c r="I1929" s="48"/>
      <c r="J1929" s="42">
        <f>SUM(V1923:V1928)</f>
        <v>400.85</v>
      </c>
      <c r="K1929" s="42"/>
    </row>
    <row r="1930" spans="1:22" ht="14.5" x14ac:dyDescent="0.35">
      <c r="A1930" s="51"/>
      <c r="B1930" s="51"/>
      <c r="C1930" s="51" t="s">
        <v>175</v>
      </c>
      <c r="D1930" s="50" t="s">
        <v>174</v>
      </c>
      <c r="E1930" s="48">
        <f>[1]Source!AQ2060</f>
        <v>0.37</v>
      </c>
      <c r="F1930" s="42"/>
      <c r="G1930" s="49" t="str">
        <f>[1]Source!DI2060</f>
        <v>)*12</v>
      </c>
      <c r="H1930" s="48">
        <f>[1]Source!AV2060</f>
        <v>1</v>
      </c>
      <c r="I1930" s="48"/>
      <c r="J1930" s="42"/>
      <c r="K1930" s="42">
        <f>[1]Source!U2060</f>
        <v>4.4399999999999995</v>
      </c>
    </row>
    <row r="1931" spans="1:22" ht="14" x14ac:dyDescent="0.3">
      <c r="A1931" s="47"/>
      <c r="B1931" s="47"/>
      <c r="C1931" s="47"/>
      <c r="D1931" s="47"/>
      <c r="E1931" s="47"/>
      <c r="F1931" s="47"/>
      <c r="G1931" s="47"/>
      <c r="H1931" s="47"/>
      <c r="I1931" s="183">
        <f>J1924+J1925+J1927+J1928+J1929</f>
        <v>3427.82</v>
      </c>
      <c r="J1931" s="183"/>
      <c r="K1931" s="46">
        <f>IF([1]Source!I2060&lt;&gt;0, ROUND(I1931/[1]Source!I2060, 2), 0)</f>
        <v>3427.82</v>
      </c>
      <c r="P1931" s="45">
        <f>I1931</f>
        <v>3427.82</v>
      </c>
    </row>
    <row r="1932" spans="1:22" ht="56" x14ac:dyDescent="0.35">
      <c r="A1932" s="51">
        <v>202</v>
      </c>
      <c r="B1932" s="51" t="str">
        <f>[1]Source!F2061</f>
        <v>1.18-2203-3-3/1</v>
      </c>
      <c r="C1932" s="51" t="str">
        <f>[1]Source!G2061</f>
        <v>Техническое обслуживание клапанов воздушных регулирующих с электроприводом диаметром/периметром до 560/1600 мм</v>
      </c>
      <c r="D1932" s="50" t="str">
        <f>[1]Source!H2061</f>
        <v>шт.</v>
      </c>
      <c r="E1932" s="48">
        <f>[1]Source!I2061</f>
        <v>1</v>
      </c>
      <c r="F1932" s="42"/>
      <c r="G1932" s="49"/>
      <c r="H1932" s="48"/>
      <c r="I1932" s="48"/>
      <c r="J1932" s="42"/>
      <c r="K1932" s="42"/>
      <c r="Q1932">
        <f>ROUND(([1]Source!BZ2061/100)*ROUND(([1]Source!AF2061*[1]Source!AV2061)*[1]Source!I2061, 2), 2)</f>
        <v>1768.87</v>
      </c>
      <c r="R1932">
        <f>[1]Source!X2061</f>
        <v>1768.87</v>
      </c>
      <c r="S1932">
        <f>ROUND(([1]Source!CA2061/100)*ROUND(([1]Source!AF2061*[1]Source!AV2061)*[1]Source!I2061, 2), 2)</f>
        <v>252.7</v>
      </c>
      <c r="T1932">
        <f>[1]Source!Y2061</f>
        <v>252.7</v>
      </c>
      <c r="U1932">
        <f>ROUND((175/100)*ROUND(([1]Source!AE2061*[1]Source!AV2061)*[1]Source!I2061, 2), 2)</f>
        <v>324.87</v>
      </c>
      <c r="V1932">
        <f>ROUND((108/100)*ROUND([1]Source!CS2061*[1]Source!I2061, 2), 2)</f>
        <v>200.49</v>
      </c>
    </row>
    <row r="1933" spans="1:22" ht="14.5" x14ac:dyDescent="0.35">
      <c r="A1933" s="51"/>
      <c r="B1933" s="51"/>
      <c r="C1933" s="51" t="s">
        <v>183</v>
      </c>
      <c r="D1933" s="50"/>
      <c r="E1933" s="48"/>
      <c r="F1933" s="42">
        <f>[1]Source!AO2061</f>
        <v>210.58</v>
      </c>
      <c r="G1933" s="49" t="str">
        <f>[1]Source!DG2061</f>
        <v>)*12</v>
      </c>
      <c r="H1933" s="48">
        <f>[1]Source!AV2061</f>
        <v>1</v>
      </c>
      <c r="I1933" s="48">
        <f>IF([1]Source!BA2061&lt;&gt; 0, [1]Source!BA2061, 1)</f>
        <v>1</v>
      </c>
      <c r="J1933" s="42">
        <f>[1]Source!S2061</f>
        <v>2526.96</v>
      </c>
      <c r="K1933" s="42"/>
    </row>
    <row r="1934" spans="1:22" ht="14.5" x14ac:dyDescent="0.35">
      <c r="A1934" s="51"/>
      <c r="B1934" s="51"/>
      <c r="C1934" s="51" t="s">
        <v>182</v>
      </c>
      <c r="D1934" s="50"/>
      <c r="E1934" s="48"/>
      <c r="F1934" s="42">
        <f>[1]Source!AM2061</f>
        <v>23.7</v>
      </c>
      <c r="G1934" s="49" t="str">
        <f>[1]Source!DE2061</f>
        <v>)*12</v>
      </c>
      <c r="H1934" s="48">
        <f>[1]Source!AV2061</f>
        <v>1</v>
      </c>
      <c r="I1934" s="48">
        <f>IF([1]Source!BB2061&lt;&gt; 0, [1]Source!BB2061, 1)</f>
        <v>1</v>
      </c>
      <c r="J1934" s="42">
        <f>[1]Source!Q2061</f>
        <v>284.39999999999998</v>
      </c>
      <c r="K1934" s="42"/>
    </row>
    <row r="1935" spans="1:22" ht="14.5" x14ac:dyDescent="0.35">
      <c r="A1935" s="51"/>
      <c r="B1935" s="51"/>
      <c r="C1935" s="51" t="s">
        <v>181</v>
      </c>
      <c r="D1935" s="50"/>
      <c r="E1935" s="48"/>
      <c r="F1935" s="42">
        <f>[1]Source!AN2061</f>
        <v>15.47</v>
      </c>
      <c r="G1935" s="49" t="str">
        <f>[1]Source!DF2061</f>
        <v>)*12</v>
      </c>
      <c r="H1935" s="48">
        <f>[1]Source!AV2061</f>
        <v>1</v>
      </c>
      <c r="I1935" s="48">
        <f>IF([1]Source!BS2061&lt;&gt; 0, [1]Source!BS2061, 1)</f>
        <v>1</v>
      </c>
      <c r="J1935" s="52">
        <f>[1]Source!R2061</f>
        <v>185.64</v>
      </c>
      <c r="K1935" s="42"/>
    </row>
    <row r="1936" spans="1:22" ht="14.5" x14ac:dyDescent="0.35">
      <c r="A1936" s="51"/>
      <c r="B1936" s="51"/>
      <c r="C1936" s="51" t="s">
        <v>180</v>
      </c>
      <c r="D1936" s="50"/>
      <c r="E1936" s="48"/>
      <c r="F1936" s="42">
        <f>[1]Source!AL2061</f>
        <v>0.44</v>
      </c>
      <c r="G1936" s="49" t="str">
        <f>[1]Source!DD2061</f>
        <v>)*12</v>
      </c>
      <c r="H1936" s="48">
        <f>[1]Source!AW2061</f>
        <v>1</v>
      </c>
      <c r="I1936" s="48">
        <f>IF([1]Source!BC2061&lt;&gt; 0, [1]Source!BC2061, 1)</f>
        <v>1</v>
      </c>
      <c r="J1936" s="42">
        <f>[1]Source!P2061</f>
        <v>5.28</v>
      </c>
      <c r="K1936" s="42"/>
    </row>
    <row r="1937" spans="1:32" ht="14.5" x14ac:dyDescent="0.35">
      <c r="A1937" s="51"/>
      <c r="B1937" s="51"/>
      <c r="C1937" s="51" t="s">
        <v>179</v>
      </c>
      <c r="D1937" s="50" t="s">
        <v>176</v>
      </c>
      <c r="E1937" s="48">
        <f>[1]Source!AT2061</f>
        <v>70</v>
      </c>
      <c r="F1937" s="42"/>
      <c r="G1937" s="49"/>
      <c r="H1937" s="48"/>
      <c r="I1937" s="48"/>
      <c r="J1937" s="42">
        <f>SUM(R1932:R1936)</f>
        <v>1768.87</v>
      </c>
      <c r="K1937" s="42"/>
    </row>
    <row r="1938" spans="1:32" ht="14.5" x14ac:dyDescent="0.35">
      <c r="A1938" s="51"/>
      <c r="B1938" s="51"/>
      <c r="C1938" s="51" t="s">
        <v>178</v>
      </c>
      <c r="D1938" s="50" t="s">
        <v>176</v>
      </c>
      <c r="E1938" s="48">
        <f>[1]Source!AU2061</f>
        <v>10</v>
      </c>
      <c r="F1938" s="42"/>
      <c r="G1938" s="49"/>
      <c r="H1938" s="48"/>
      <c r="I1938" s="48"/>
      <c r="J1938" s="42">
        <f>SUM(T1932:T1937)</f>
        <v>252.7</v>
      </c>
      <c r="K1938" s="42"/>
    </row>
    <row r="1939" spans="1:32" ht="14.5" x14ac:dyDescent="0.35">
      <c r="A1939" s="51"/>
      <c r="B1939" s="51"/>
      <c r="C1939" s="51" t="s">
        <v>177</v>
      </c>
      <c r="D1939" s="50" t="s">
        <v>176</v>
      </c>
      <c r="E1939" s="48">
        <f>108</f>
        <v>108</v>
      </c>
      <c r="F1939" s="42"/>
      <c r="G1939" s="49"/>
      <c r="H1939" s="48"/>
      <c r="I1939" s="48"/>
      <c r="J1939" s="42">
        <f>SUM(V1932:V1938)</f>
        <v>200.49</v>
      </c>
      <c r="K1939" s="42"/>
    </row>
    <row r="1940" spans="1:32" ht="14.5" x14ac:dyDescent="0.35">
      <c r="A1940" s="51"/>
      <c r="B1940" s="51"/>
      <c r="C1940" s="51" t="s">
        <v>175</v>
      </c>
      <c r="D1940" s="50" t="s">
        <v>174</v>
      </c>
      <c r="E1940" s="48">
        <f>[1]Source!AQ2061</f>
        <v>0.57999999999999996</v>
      </c>
      <c r="F1940" s="42"/>
      <c r="G1940" s="49" t="str">
        <f>[1]Source!DI2061</f>
        <v>)*12</v>
      </c>
      <c r="H1940" s="48">
        <f>[1]Source!AV2061</f>
        <v>1</v>
      </c>
      <c r="I1940" s="48"/>
      <c r="J1940" s="42"/>
      <c r="K1940" s="42">
        <f>[1]Source!U2061</f>
        <v>6.9599999999999991</v>
      </c>
    </row>
    <row r="1941" spans="1:32" ht="14" x14ac:dyDescent="0.3">
      <c r="A1941" s="47"/>
      <c r="B1941" s="47"/>
      <c r="C1941" s="47"/>
      <c r="D1941" s="47"/>
      <c r="E1941" s="47"/>
      <c r="F1941" s="47"/>
      <c r="G1941" s="47"/>
      <c r="H1941" s="47"/>
      <c r="I1941" s="183">
        <f>J1933+J1934+J1936+J1937+J1938+J1939</f>
        <v>5038.7</v>
      </c>
      <c r="J1941" s="183"/>
      <c r="K1941" s="46">
        <f>IF([1]Source!I2061&lt;&gt;0, ROUND(I1941/[1]Source!I2061, 2), 0)</f>
        <v>5038.7</v>
      </c>
      <c r="P1941" s="45">
        <f>I1941</f>
        <v>5038.7</v>
      </c>
    </row>
    <row r="1943" spans="1:32" ht="14" x14ac:dyDescent="0.3">
      <c r="A1943" s="189" t="str">
        <f>CONCATENATE("Итого по подразделу: ",IF([1]Source!G2063&lt;&gt;"Новый подраздел", [1]Source!G2063, ""))</f>
        <v>Итого по подразделу: Узел обвязки регулирующего клапана и насоса системы П-2</v>
      </c>
      <c r="B1943" s="189"/>
      <c r="C1943" s="189"/>
      <c r="D1943" s="189"/>
      <c r="E1943" s="189"/>
      <c r="F1943" s="189"/>
      <c r="G1943" s="189"/>
      <c r="H1943" s="189"/>
      <c r="I1943" s="184">
        <f>SUM(P1905:P1942)</f>
        <v>10578.77</v>
      </c>
      <c r="J1943" s="185"/>
      <c r="K1943" s="38"/>
      <c r="AF1943" s="37" t="str">
        <f>CONCATENATE("Итого по подразделу: ",IF([1]Source!G2063&lt;&gt;"Новый подраздел", [1]Source!G2063, ""))</f>
        <v>Итого по подразделу: Узел обвязки регулирующего клапана и насоса системы П-2</v>
      </c>
    </row>
    <row r="1946" spans="1:32" ht="16.5" x14ac:dyDescent="0.35">
      <c r="A1946" s="190" t="str">
        <f>CONCATENATE("Подраздел: ",IF([1]Source!G2093&lt;&gt;"Новый подраздел", [1]Source!G2093, ""))</f>
        <v>Подраздел: Узел обвязки регулирующего клапана и насоса системы П-4</v>
      </c>
      <c r="B1946" s="190"/>
      <c r="C1946" s="190"/>
      <c r="D1946" s="190"/>
      <c r="E1946" s="190"/>
      <c r="F1946" s="190"/>
      <c r="G1946" s="190"/>
      <c r="H1946" s="190"/>
      <c r="I1946" s="190"/>
      <c r="J1946" s="190"/>
      <c r="K1946" s="190"/>
    </row>
    <row r="1947" spans="1:32" ht="56" x14ac:dyDescent="0.35">
      <c r="A1947" s="51">
        <v>203</v>
      </c>
      <c r="B1947" s="51" t="str">
        <f>[1]Source!F2097</f>
        <v>1.24-2503-4-18/1</v>
      </c>
      <c r="C1947" s="51" t="str">
        <f>[1]Source!G2097</f>
        <v>Техническое обслуживание циркуляционных насосов систем отопления с тепловыми насосами - ежемесячное</v>
      </c>
      <c r="D1947" s="50" t="str">
        <f>[1]Source!H2097</f>
        <v>шт.</v>
      </c>
      <c r="E1947" s="48">
        <f>[1]Source!I2097</f>
        <v>1</v>
      </c>
      <c r="F1947" s="42"/>
      <c r="G1947" s="49"/>
      <c r="H1947" s="48"/>
      <c r="I1947" s="48"/>
      <c r="J1947" s="42"/>
      <c r="K1947" s="42"/>
      <c r="Q1947">
        <f>ROUND(([1]Source!BZ2097/100)*ROUND(([1]Source!AF2097*[1]Source!AV2097)*[1]Source!I2097, 2), 2)</f>
        <v>451.19</v>
      </c>
      <c r="R1947">
        <f>[1]Source!X2097</f>
        <v>451.19</v>
      </c>
      <c r="S1947">
        <f>ROUND(([1]Source!CA2097/100)*ROUND(([1]Source!AF2097*[1]Source!AV2097)*[1]Source!I2097, 2), 2)</f>
        <v>64.459999999999994</v>
      </c>
      <c r="T1947">
        <f>[1]Source!Y2097</f>
        <v>64.459999999999994</v>
      </c>
      <c r="U1947">
        <f>ROUND((175/100)*ROUND(([1]Source!AE2097*[1]Source!AV2097)*[1]Source!I2097, 2), 2)</f>
        <v>541.30999999999995</v>
      </c>
      <c r="V1947">
        <f>ROUND((108/100)*ROUND([1]Source!CS2097*[1]Source!I2097, 2), 2)</f>
        <v>334.07</v>
      </c>
    </row>
    <row r="1948" spans="1:32" ht="14.5" x14ac:dyDescent="0.35">
      <c r="A1948" s="51"/>
      <c r="B1948" s="51"/>
      <c r="C1948" s="51" t="s">
        <v>183</v>
      </c>
      <c r="D1948" s="50"/>
      <c r="E1948" s="48"/>
      <c r="F1948" s="42">
        <f>[1]Source!AO2097</f>
        <v>161.13999999999999</v>
      </c>
      <c r="G1948" s="49" t="str">
        <f>[1]Source!DG2097</f>
        <v>)*4</v>
      </c>
      <c r="H1948" s="48">
        <f>[1]Source!AV2097</f>
        <v>1</v>
      </c>
      <c r="I1948" s="48">
        <f>IF([1]Source!BA2097&lt;&gt; 0, [1]Source!BA2097, 1)</f>
        <v>1</v>
      </c>
      <c r="J1948" s="42">
        <f>[1]Source!S2097</f>
        <v>644.55999999999995</v>
      </c>
      <c r="K1948" s="42"/>
    </row>
    <row r="1949" spans="1:32" ht="14.5" x14ac:dyDescent="0.35">
      <c r="A1949" s="51"/>
      <c r="B1949" s="51"/>
      <c r="C1949" s="51" t="s">
        <v>182</v>
      </c>
      <c r="D1949" s="50"/>
      <c r="E1949" s="48"/>
      <c r="F1949" s="42">
        <f>[1]Source!AM2097</f>
        <v>118.48</v>
      </c>
      <c r="G1949" s="49" t="str">
        <f>[1]Source!DE2097</f>
        <v>)*4</v>
      </c>
      <c r="H1949" s="48">
        <f>[1]Source!AV2097</f>
        <v>1</v>
      </c>
      <c r="I1949" s="48">
        <f>IF([1]Source!BB2097&lt;&gt; 0, [1]Source!BB2097, 1)</f>
        <v>1</v>
      </c>
      <c r="J1949" s="42">
        <f>[1]Source!Q2097</f>
        <v>473.92</v>
      </c>
      <c r="K1949" s="42"/>
    </row>
    <row r="1950" spans="1:32" ht="14.5" x14ac:dyDescent="0.35">
      <c r="A1950" s="51"/>
      <c r="B1950" s="51"/>
      <c r="C1950" s="51" t="s">
        <v>181</v>
      </c>
      <c r="D1950" s="50"/>
      <c r="E1950" s="48"/>
      <c r="F1950" s="42">
        <f>[1]Source!AN2097</f>
        <v>77.33</v>
      </c>
      <c r="G1950" s="49" t="str">
        <f>[1]Source!DF2097</f>
        <v>)*4</v>
      </c>
      <c r="H1950" s="48">
        <f>[1]Source!AV2097</f>
        <v>1</v>
      </c>
      <c r="I1950" s="48">
        <f>IF([1]Source!BS2097&lt;&gt; 0, [1]Source!BS2097, 1)</f>
        <v>1</v>
      </c>
      <c r="J1950" s="52">
        <f>[1]Source!R2097</f>
        <v>309.32</v>
      </c>
      <c r="K1950" s="42"/>
    </row>
    <row r="1951" spans="1:32" ht="14.5" x14ac:dyDescent="0.35">
      <c r="A1951" s="51"/>
      <c r="B1951" s="51"/>
      <c r="C1951" s="51" t="s">
        <v>180</v>
      </c>
      <c r="D1951" s="50"/>
      <c r="E1951" s="48"/>
      <c r="F1951" s="42">
        <f>[1]Source!AL2097</f>
        <v>0.59</v>
      </c>
      <c r="G1951" s="49" t="str">
        <f>[1]Source!DD2097</f>
        <v>)*4</v>
      </c>
      <c r="H1951" s="48">
        <f>[1]Source!AW2097</f>
        <v>1</v>
      </c>
      <c r="I1951" s="48">
        <f>IF([1]Source!BC2097&lt;&gt; 0, [1]Source!BC2097, 1)</f>
        <v>1</v>
      </c>
      <c r="J1951" s="42">
        <f>[1]Source!P2097</f>
        <v>2.36</v>
      </c>
      <c r="K1951" s="42"/>
    </row>
    <row r="1952" spans="1:32" ht="14.5" x14ac:dyDescent="0.35">
      <c r="A1952" s="51"/>
      <c r="B1952" s="51"/>
      <c r="C1952" s="51" t="s">
        <v>179</v>
      </c>
      <c r="D1952" s="50" t="s">
        <v>176</v>
      </c>
      <c r="E1952" s="48">
        <f>[1]Source!AT2097</f>
        <v>70</v>
      </c>
      <c r="F1952" s="42"/>
      <c r="G1952" s="49"/>
      <c r="H1952" s="48"/>
      <c r="I1952" s="48"/>
      <c r="J1952" s="42">
        <f>SUM(R1947:R1951)</f>
        <v>451.19</v>
      </c>
      <c r="K1952" s="42"/>
    </row>
    <row r="1953" spans="1:22" ht="14.5" x14ac:dyDescent="0.35">
      <c r="A1953" s="51"/>
      <c r="B1953" s="51"/>
      <c r="C1953" s="51" t="s">
        <v>178</v>
      </c>
      <c r="D1953" s="50" t="s">
        <v>176</v>
      </c>
      <c r="E1953" s="48">
        <f>[1]Source!AU2097</f>
        <v>10</v>
      </c>
      <c r="F1953" s="42"/>
      <c r="G1953" s="49"/>
      <c r="H1953" s="48"/>
      <c r="I1953" s="48"/>
      <c r="J1953" s="42">
        <f>SUM(T1947:T1952)</f>
        <v>64.459999999999994</v>
      </c>
      <c r="K1953" s="42"/>
    </row>
    <row r="1954" spans="1:22" ht="14.5" x14ac:dyDescent="0.35">
      <c r="A1954" s="51"/>
      <c r="B1954" s="51"/>
      <c r="C1954" s="51" t="s">
        <v>177</v>
      </c>
      <c r="D1954" s="50" t="s">
        <v>176</v>
      </c>
      <c r="E1954" s="48">
        <f>108</f>
        <v>108</v>
      </c>
      <c r="F1954" s="42"/>
      <c r="G1954" s="49"/>
      <c r="H1954" s="48"/>
      <c r="I1954" s="48"/>
      <c r="J1954" s="42">
        <f>SUM(V1947:V1953)</f>
        <v>334.07</v>
      </c>
      <c r="K1954" s="42"/>
    </row>
    <row r="1955" spans="1:22" ht="14.5" x14ac:dyDescent="0.35">
      <c r="A1955" s="51"/>
      <c r="B1955" s="51"/>
      <c r="C1955" s="51" t="s">
        <v>175</v>
      </c>
      <c r="D1955" s="50" t="s">
        <v>174</v>
      </c>
      <c r="E1955" s="48">
        <f>[1]Source!AQ2097</f>
        <v>0.42</v>
      </c>
      <c r="F1955" s="42"/>
      <c r="G1955" s="49" t="str">
        <f>[1]Source!DI2097</f>
        <v>)*4</v>
      </c>
      <c r="H1955" s="48">
        <f>[1]Source!AV2097</f>
        <v>1</v>
      </c>
      <c r="I1955" s="48"/>
      <c r="J1955" s="42"/>
      <c r="K1955" s="42">
        <f>[1]Source!U2097</f>
        <v>1.68</v>
      </c>
    </row>
    <row r="1956" spans="1:22" ht="14" x14ac:dyDescent="0.3">
      <c r="A1956" s="47"/>
      <c r="B1956" s="47"/>
      <c r="C1956" s="47"/>
      <c r="D1956" s="47"/>
      <c r="E1956" s="47"/>
      <c r="F1956" s="47"/>
      <c r="G1956" s="47"/>
      <c r="H1956" s="47"/>
      <c r="I1956" s="183">
        <f>J1948+J1949+J1951+J1952+J1953+J1954</f>
        <v>1970.56</v>
      </c>
      <c r="J1956" s="183"/>
      <c r="K1956" s="46">
        <f>IF([1]Source!I2097&lt;&gt;0, ROUND(I1956/[1]Source!I2097, 2), 0)</f>
        <v>1970.56</v>
      </c>
      <c r="P1956" s="45">
        <f>I1956</f>
        <v>1970.56</v>
      </c>
    </row>
    <row r="1957" spans="1:22" ht="28" x14ac:dyDescent="0.35">
      <c r="A1957" s="51">
        <v>204</v>
      </c>
      <c r="B1957" s="51" t="str">
        <f>[1]Source!F2098</f>
        <v>1.15-2303-4-2/1</v>
      </c>
      <c r="C1957" s="51" t="str">
        <f>[1]Source!G2098</f>
        <v>Прочистка сетчатых фильтров грубой очистки воды диаметром до 50 мм</v>
      </c>
      <c r="D1957" s="50" t="str">
        <f>[1]Source!H2098</f>
        <v>10 шт.</v>
      </c>
      <c r="E1957" s="48">
        <f>[1]Source!I2098</f>
        <v>0.1</v>
      </c>
      <c r="F1957" s="42"/>
      <c r="G1957" s="49"/>
      <c r="H1957" s="48"/>
      <c r="I1957" s="48"/>
      <c r="J1957" s="42"/>
      <c r="K1957" s="42"/>
      <c r="Q1957">
        <f>ROUND(([1]Source!BZ2098/100)*ROUND(([1]Source!AF2098*[1]Source!AV2098)*[1]Source!I2098, 2), 2)</f>
        <v>55.1</v>
      </c>
      <c r="R1957">
        <f>[1]Source!X2098</f>
        <v>55.1</v>
      </c>
      <c r="S1957">
        <f>ROUND(([1]Source!CA2098/100)*ROUND(([1]Source!AF2098*[1]Source!AV2098)*[1]Source!I2098, 2), 2)</f>
        <v>7.87</v>
      </c>
      <c r="T1957">
        <f>[1]Source!Y2098</f>
        <v>7.87</v>
      </c>
      <c r="U1957">
        <f>ROUND((175/100)*ROUND(([1]Source!AE2098*[1]Source!AV2098)*[1]Source!I2098, 2), 2)</f>
        <v>0</v>
      </c>
      <c r="V1957">
        <f>ROUND((108/100)*ROUND([1]Source!CS2098*[1]Source!I2098, 2), 2)</f>
        <v>0</v>
      </c>
    </row>
    <row r="1958" spans="1:22" x14ac:dyDescent="0.25">
      <c r="C1958" s="53" t="str">
        <f>"Объем: "&amp;[1]Source!I2098&amp;"=1/"&amp;"10"</f>
        <v>Объем: 0,1=1/10</v>
      </c>
    </row>
    <row r="1959" spans="1:22" ht="14.5" x14ac:dyDescent="0.35">
      <c r="A1959" s="51"/>
      <c r="B1959" s="51"/>
      <c r="C1959" s="51" t="s">
        <v>183</v>
      </c>
      <c r="D1959" s="50"/>
      <c r="E1959" s="48"/>
      <c r="F1959" s="42">
        <f>[1]Source!AO2098</f>
        <v>787.21</v>
      </c>
      <c r="G1959" s="49" t="str">
        <f>[1]Source!DG2098</f>
        <v/>
      </c>
      <c r="H1959" s="48">
        <f>[1]Source!AV2098</f>
        <v>1</v>
      </c>
      <c r="I1959" s="48">
        <f>IF([1]Source!BA2098&lt;&gt; 0, [1]Source!BA2098, 1)</f>
        <v>1</v>
      </c>
      <c r="J1959" s="42">
        <f>[1]Source!S2098</f>
        <v>78.72</v>
      </c>
      <c r="K1959" s="42"/>
    </row>
    <row r="1960" spans="1:22" ht="14.5" x14ac:dyDescent="0.35">
      <c r="A1960" s="51"/>
      <c r="B1960" s="51"/>
      <c r="C1960" s="51" t="s">
        <v>179</v>
      </c>
      <c r="D1960" s="50" t="s">
        <v>176</v>
      </c>
      <c r="E1960" s="48">
        <f>[1]Source!AT2098</f>
        <v>70</v>
      </c>
      <c r="F1960" s="42"/>
      <c r="G1960" s="49"/>
      <c r="H1960" s="48"/>
      <c r="I1960" s="48"/>
      <c r="J1960" s="42">
        <f>SUM(R1957:R1959)</f>
        <v>55.1</v>
      </c>
      <c r="K1960" s="42"/>
    </row>
    <row r="1961" spans="1:22" ht="14.5" x14ac:dyDescent="0.35">
      <c r="A1961" s="51"/>
      <c r="B1961" s="51"/>
      <c r="C1961" s="51" t="s">
        <v>178</v>
      </c>
      <c r="D1961" s="50" t="s">
        <v>176</v>
      </c>
      <c r="E1961" s="48">
        <f>[1]Source!AU2098</f>
        <v>10</v>
      </c>
      <c r="F1961" s="42"/>
      <c r="G1961" s="49"/>
      <c r="H1961" s="48"/>
      <c r="I1961" s="48"/>
      <c r="J1961" s="42">
        <f>SUM(T1957:T1960)</f>
        <v>7.87</v>
      </c>
      <c r="K1961" s="42"/>
    </row>
    <row r="1962" spans="1:22" ht="14.5" x14ac:dyDescent="0.35">
      <c r="A1962" s="51"/>
      <c r="B1962" s="51"/>
      <c r="C1962" s="51" t="s">
        <v>175</v>
      </c>
      <c r="D1962" s="50" t="s">
        <v>174</v>
      </c>
      <c r="E1962" s="48">
        <f>[1]Source!AQ2098</f>
        <v>2.33</v>
      </c>
      <c r="F1962" s="42"/>
      <c r="G1962" s="49" t="str">
        <f>[1]Source!DI2098</f>
        <v/>
      </c>
      <c r="H1962" s="48">
        <f>[1]Source!AV2098</f>
        <v>1</v>
      </c>
      <c r="I1962" s="48"/>
      <c r="J1962" s="42"/>
      <c r="K1962" s="42">
        <f>[1]Source!U2098</f>
        <v>0.23300000000000001</v>
      </c>
    </row>
    <row r="1963" spans="1:22" ht="14" x14ac:dyDescent="0.3">
      <c r="A1963" s="47"/>
      <c r="B1963" s="47"/>
      <c r="C1963" s="47"/>
      <c r="D1963" s="47"/>
      <c r="E1963" s="47"/>
      <c r="F1963" s="47"/>
      <c r="G1963" s="47"/>
      <c r="H1963" s="47"/>
      <c r="I1963" s="183">
        <f>J1959+J1960+J1961</f>
        <v>141.69</v>
      </c>
      <c r="J1963" s="183"/>
      <c r="K1963" s="46">
        <f>IF([1]Source!I2098&lt;&gt;0, ROUND(I1963/[1]Source!I2098, 2), 0)</f>
        <v>1416.9</v>
      </c>
      <c r="P1963" s="45">
        <f>I1963</f>
        <v>141.69</v>
      </c>
    </row>
    <row r="1964" spans="1:22" ht="42" x14ac:dyDescent="0.35">
      <c r="A1964" s="51">
        <v>205</v>
      </c>
      <c r="B1964" s="51" t="str">
        <f>[1]Source!F2099</f>
        <v>1.23-2103-41-1/1</v>
      </c>
      <c r="C1964" s="51" t="str">
        <f>[1]Source!G2099</f>
        <v>Техническое обслуживание регулирующего клапана (балансировочные)</v>
      </c>
      <c r="D1964" s="50" t="str">
        <f>[1]Source!H2099</f>
        <v>шт.</v>
      </c>
      <c r="E1964" s="48">
        <f>[1]Source!I2099</f>
        <v>1</v>
      </c>
      <c r="F1964" s="42"/>
      <c r="G1964" s="49"/>
      <c r="H1964" s="48"/>
      <c r="I1964" s="48"/>
      <c r="J1964" s="42"/>
      <c r="K1964" s="42"/>
      <c r="Q1964">
        <f>ROUND(([1]Source!BZ2099/100)*ROUND(([1]Source!AF2099*[1]Source!AV2099)*[1]Source!I2099, 2), 2)</f>
        <v>956</v>
      </c>
      <c r="R1964">
        <f>[1]Source!X2099</f>
        <v>956</v>
      </c>
      <c r="S1964">
        <f>ROUND(([1]Source!CA2099/100)*ROUND(([1]Source!AF2099*[1]Source!AV2099)*[1]Source!I2099, 2), 2)</f>
        <v>136.57</v>
      </c>
      <c r="T1964">
        <f>[1]Source!Y2099</f>
        <v>136.57</v>
      </c>
      <c r="U1964">
        <f>ROUND((175/100)*ROUND(([1]Source!AE2099*[1]Source!AV2099)*[1]Source!I2099, 2), 2)</f>
        <v>649.53</v>
      </c>
      <c r="V1964">
        <f>ROUND((108/100)*ROUND([1]Source!CS2099*[1]Source!I2099, 2), 2)</f>
        <v>400.85</v>
      </c>
    </row>
    <row r="1965" spans="1:22" ht="14.5" x14ac:dyDescent="0.35">
      <c r="A1965" s="51"/>
      <c r="B1965" s="51"/>
      <c r="C1965" s="51" t="s">
        <v>183</v>
      </c>
      <c r="D1965" s="50"/>
      <c r="E1965" s="48"/>
      <c r="F1965" s="42">
        <f>[1]Source!AO2099</f>
        <v>113.81</v>
      </c>
      <c r="G1965" s="49" t="str">
        <f>[1]Source!DG2099</f>
        <v>)*12</v>
      </c>
      <c r="H1965" s="48">
        <f>[1]Source!AV2099</f>
        <v>1</v>
      </c>
      <c r="I1965" s="48">
        <f>IF([1]Source!BA2099&lt;&gt; 0, [1]Source!BA2099, 1)</f>
        <v>1</v>
      </c>
      <c r="J1965" s="42">
        <f>[1]Source!S2099</f>
        <v>1365.72</v>
      </c>
      <c r="K1965" s="42"/>
    </row>
    <row r="1966" spans="1:22" ht="14.5" x14ac:dyDescent="0.35">
      <c r="A1966" s="51"/>
      <c r="B1966" s="51"/>
      <c r="C1966" s="51" t="s">
        <v>182</v>
      </c>
      <c r="D1966" s="50"/>
      <c r="E1966" s="48"/>
      <c r="F1966" s="42">
        <f>[1]Source!AM2099</f>
        <v>47.39</v>
      </c>
      <c r="G1966" s="49" t="str">
        <f>[1]Source!DE2099</f>
        <v>)*12</v>
      </c>
      <c r="H1966" s="48">
        <f>[1]Source!AV2099</f>
        <v>1</v>
      </c>
      <c r="I1966" s="48">
        <f>IF([1]Source!BB2099&lt;&gt; 0, [1]Source!BB2099, 1)</f>
        <v>1</v>
      </c>
      <c r="J1966" s="42">
        <f>[1]Source!Q2099</f>
        <v>568.67999999999995</v>
      </c>
      <c r="K1966" s="42"/>
    </row>
    <row r="1967" spans="1:22" ht="14.5" x14ac:dyDescent="0.35">
      <c r="A1967" s="51"/>
      <c r="B1967" s="51"/>
      <c r="C1967" s="51" t="s">
        <v>181</v>
      </c>
      <c r="D1967" s="50"/>
      <c r="E1967" s="48"/>
      <c r="F1967" s="42">
        <f>[1]Source!AN2099</f>
        <v>30.93</v>
      </c>
      <c r="G1967" s="49" t="str">
        <f>[1]Source!DF2099</f>
        <v>)*12</v>
      </c>
      <c r="H1967" s="48">
        <f>[1]Source!AV2099</f>
        <v>1</v>
      </c>
      <c r="I1967" s="48">
        <f>IF([1]Source!BS2099&lt;&gt; 0, [1]Source!BS2099, 1)</f>
        <v>1</v>
      </c>
      <c r="J1967" s="52">
        <f>[1]Source!R2099</f>
        <v>371.16</v>
      </c>
      <c r="K1967" s="42"/>
    </row>
    <row r="1968" spans="1:22" ht="14.5" x14ac:dyDescent="0.35">
      <c r="A1968" s="51"/>
      <c r="B1968" s="51"/>
      <c r="C1968" s="51" t="s">
        <v>179</v>
      </c>
      <c r="D1968" s="50" t="s">
        <v>176</v>
      </c>
      <c r="E1968" s="48">
        <f>[1]Source!AT2099</f>
        <v>70</v>
      </c>
      <c r="F1968" s="42"/>
      <c r="G1968" s="49"/>
      <c r="H1968" s="48"/>
      <c r="I1968" s="48"/>
      <c r="J1968" s="42">
        <f>SUM(R1964:R1967)</f>
        <v>956</v>
      </c>
      <c r="K1968" s="42"/>
    </row>
    <row r="1969" spans="1:32" ht="14.5" x14ac:dyDescent="0.35">
      <c r="A1969" s="51"/>
      <c r="B1969" s="51"/>
      <c r="C1969" s="51" t="s">
        <v>178</v>
      </c>
      <c r="D1969" s="50" t="s">
        <v>176</v>
      </c>
      <c r="E1969" s="48">
        <f>[1]Source!AU2099</f>
        <v>10</v>
      </c>
      <c r="F1969" s="42"/>
      <c r="G1969" s="49"/>
      <c r="H1969" s="48"/>
      <c r="I1969" s="48"/>
      <c r="J1969" s="42">
        <f>SUM(T1964:T1968)</f>
        <v>136.57</v>
      </c>
      <c r="K1969" s="42"/>
    </row>
    <row r="1970" spans="1:32" ht="14.5" x14ac:dyDescent="0.35">
      <c r="A1970" s="51"/>
      <c r="B1970" s="51"/>
      <c r="C1970" s="51" t="s">
        <v>177</v>
      </c>
      <c r="D1970" s="50" t="s">
        <v>176</v>
      </c>
      <c r="E1970" s="48">
        <f>108</f>
        <v>108</v>
      </c>
      <c r="F1970" s="42"/>
      <c r="G1970" s="49"/>
      <c r="H1970" s="48"/>
      <c r="I1970" s="48"/>
      <c r="J1970" s="42">
        <f>SUM(V1964:V1969)</f>
        <v>400.85</v>
      </c>
      <c r="K1970" s="42"/>
    </row>
    <row r="1971" spans="1:32" ht="14.5" x14ac:dyDescent="0.35">
      <c r="A1971" s="51"/>
      <c r="B1971" s="51"/>
      <c r="C1971" s="51" t="s">
        <v>175</v>
      </c>
      <c r="D1971" s="50" t="s">
        <v>174</v>
      </c>
      <c r="E1971" s="48">
        <f>[1]Source!AQ2099</f>
        <v>0.37</v>
      </c>
      <c r="F1971" s="42"/>
      <c r="G1971" s="49" t="str">
        <f>[1]Source!DI2099</f>
        <v>)*12</v>
      </c>
      <c r="H1971" s="48">
        <f>[1]Source!AV2099</f>
        <v>1</v>
      </c>
      <c r="I1971" s="48"/>
      <c r="J1971" s="42"/>
      <c r="K1971" s="42">
        <f>[1]Source!U2099</f>
        <v>4.4399999999999995</v>
      </c>
    </row>
    <row r="1972" spans="1:32" ht="14" x14ac:dyDescent="0.3">
      <c r="A1972" s="47"/>
      <c r="B1972" s="47"/>
      <c r="C1972" s="47"/>
      <c r="D1972" s="47"/>
      <c r="E1972" s="47"/>
      <c r="F1972" s="47"/>
      <c r="G1972" s="47"/>
      <c r="H1972" s="47"/>
      <c r="I1972" s="183">
        <f>J1965+J1966+J1968+J1969+J1970</f>
        <v>3427.82</v>
      </c>
      <c r="J1972" s="183"/>
      <c r="K1972" s="46">
        <f>IF([1]Source!I2099&lt;&gt;0, ROUND(I1972/[1]Source!I2099, 2), 0)</f>
        <v>3427.82</v>
      </c>
      <c r="P1972" s="45">
        <f>I1972</f>
        <v>3427.82</v>
      </c>
    </row>
    <row r="1973" spans="1:32" ht="56" x14ac:dyDescent="0.35">
      <c r="A1973" s="51">
        <v>206</v>
      </c>
      <c r="B1973" s="51" t="str">
        <f>[1]Source!F2100</f>
        <v>1.18-2203-3-3/1</v>
      </c>
      <c r="C1973" s="51" t="str">
        <f>[1]Source!G2100</f>
        <v>Техническое обслуживание клапанов воздушных регулирующих с электроприводом диаметром/периметром до 560/1600 мм</v>
      </c>
      <c r="D1973" s="50" t="str">
        <f>[1]Source!H2100</f>
        <v>шт.</v>
      </c>
      <c r="E1973" s="48">
        <f>[1]Source!I2100</f>
        <v>1</v>
      </c>
      <c r="F1973" s="42"/>
      <c r="G1973" s="49"/>
      <c r="H1973" s="48"/>
      <c r="I1973" s="48"/>
      <c r="J1973" s="42"/>
      <c r="K1973" s="42"/>
      <c r="Q1973">
        <f>ROUND(([1]Source!BZ2100/100)*ROUND(([1]Source!AF2100*[1]Source!AV2100)*[1]Source!I2100, 2), 2)</f>
        <v>1768.87</v>
      </c>
      <c r="R1973">
        <f>[1]Source!X2100</f>
        <v>1768.87</v>
      </c>
      <c r="S1973">
        <f>ROUND(([1]Source!CA2100/100)*ROUND(([1]Source!AF2100*[1]Source!AV2100)*[1]Source!I2100, 2), 2)</f>
        <v>252.7</v>
      </c>
      <c r="T1973">
        <f>[1]Source!Y2100</f>
        <v>252.7</v>
      </c>
      <c r="U1973">
        <f>ROUND((175/100)*ROUND(([1]Source!AE2100*[1]Source!AV2100)*[1]Source!I2100, 2), 2)</f>
        <v>324.87</v>
      </c>
      <c r="V1973">
        <f>ROUND((108/100)*ROUND([1]Source!CS2100*[1]Source!I2100, 2), 2)</f>
        <v>200.49</v>
      </c>
    </row>
    <row r="1974" spans="1:32" ht="14.5" x14ac:dyDescent="0.35">
      <c r="A1974" s="51"/>
      <c r="B1974" s="51"/>
      <c r="C1974" s="51" t="s">
        <v>183</v>
      </c>
      <c r="D1974" s="50"/>
      <c r="E1974" s="48"/>
      <c r="F1974" s="42">
        <f>[1]Source!AO2100</f>
        <v>210.58</v>
      </c>
      <c r="G1974" s="49" t="str">
        <f>[1]Source!DG2100</f>
        <v>)*12</v>
      </c>
      <c r="H1974" s="48">
        <f>[1]Source!AV2100</f>
        <v>1</v>
      </c>
      <c r="I1974" s="48">
        <f>IF([1]Source!BA2100&lt;&gt; 0, [1]Source!BA2100, 1)</f>
        <v>1</v>
      </c>
      <c r="J1974" s="42">
        <f>[1]Source!S2100</f>
        <v>2526.96</v>
      </c>
      <c r="K1974" s="42"/>
    </row>
    <row r="1975" spans="1:32" ht="14.5" x14ac:dyDescent="0.35">
      <c r="A1975" s="51"/>
      <c r="B1975" s="51"/>
      <c r="C1975" s="51" t="s">
        <v>182</v>
      </c>
      <c r="D1975" s="50"/>
      <c r="E1975" s="48"/>
      <c r="F1975" s="42">
        <f>[1]Source!AM2100</f>
        <v>23.7</v>
      </c>
      <c r="G1975" s="49" t="str">
        <f>[1]Source!DE2100</f>
        <v>)*12</v>
      </c>
      <c r="H1975" s="48">
        <f>[1]Source!AV2100</f>
        <v>1</v>
      </c>
      <c r="I1975" s="48">
        <f>IF([1]Source!BB2100&lt;&gt; 0, [1]Source!BB2100, 1)</f>
        <v>1</v>
      </c>
      <c r="J1975" s="42">
        <f>[1]Source!Q2100</f>
        <v>284.39999999999998</v>
      </c>
      <c r="K1975" s="42"/>
    </row>
    <row r="1976" spans="1:32" ht="14.5" x14ac:dyDescent="0.35">
      <c r="A1976" s="51"/>
      <c r="B1976" s="51"/>
      <c r="C1976" s="51" t="s">
        <v>181</v>
      </c>
      <c r="D1976" s="50"/>
      <c r="E1976" s="48"/>
      <c r="F1976" s="42">
        <f>[1]Source!AN2100</f>
        <v>15.47</v>
      </c>
      <c r="G1976" s="49" t="str">
        <f>[1]Source!DF2100</f>
        <v>)*12</v>
      </c>
      <c r="H1976" s="48">
        <f>[1]Source!AV2100</f>
        <v>1</v>
      </c>
      <c r="I1976" s="48">
        <f>IF([1]Source!BS2100&lt;&gt; 0, [1]Source!BS2100, 1)</f>
        <v>1</v>
      </c>
      <c r="J1976" s="52">
        <f>[1]Source!R2100</f>
        <v>185.64</v>
      </c>
      <c r="K1976" s="42"/>
    </row>
    <row r="1977" spans="1:32" ht="14.5" x14ac:dyDescent="0.35">
      <c r="A1977" s="51"/>
      <c r="B1977" s="51"/>
      <c r="C1977" s="51" t="s">
        <v>180</v>
      </c>
      <c r="D1977" s="50"/>
      <c r="E1977" s="48"/>
      <c r="F1977" s="42">
        <f>[1]Source!AL2100</f>
        <v>0.44</v>
      </c>
      <c r="G1977" s="49" t="str">
        <f>[1]Source!DD2100</f>
        <v>)*12</v>
      </c>
      <c r="H1977" s="48">
        <f>[1]Source!AW2100</f>
        <v>1</v>
      </c>
      <c r="I1977" s="48">
        <f>IF([1]Source!BC2100&lt;&gt; 0, [1]Source!BC2100, 1)</f>
        <v>1</v>
      </c>
      <c r="J1977" s="42">
        <f>[1]Source!P2100</f>
        <v>5.28</v>
      </c>
      <c r="K1977" s="42"/>
    </row>
    <row r="1978" spans="1:32" ht="14.5" x14ac:dyDescent="0.35">
      <c r="A1978" s="51"/>
      <c r="B1978" s="51"/>
      <c r="C1978" s="51" t="s">
        <v>179</v>
      </c>
      <c r="D1978" s="50" t="s">
        <v>176</v>
      </c>
      <c r="E1978" s="48">
        <f>[1]Source!AT2100</f>
        <v>70</v>
      </c>
      <c r="F1978" s="42"/>
      <c r="G1978" s="49"/>
      <c r="H1978" s="48"/>
      <c r="I1978" s="48"/>
      <c r="J1978" s="42">
        <f>SUM(R1973:R1977)</f>
        <v>1768.87</v>
      </c>
      <c r="K1978" s="42"/>
    </row>
    <row r="1979" spans="1:32" ht="14.5" x14ac:dyDescent="0.35">
      <c r="A1979" s="51"/>
      <c r="B1979" s="51"/>
      <c r="C1979" s="51" t="s">
        <v>178</v>
      </c>
      <c r="D1979" s="50" t="s">
        <v>176</v>
      </c>
      <c r="E1979" s="48">
        <f>[1]Source!AU2100</f>
        <v>10</v>
      </c>
      <c r="F1979" s="42"/>
      <c r="G1979" s="49"/>
      <c r="H1979" s="48"/>
      <c r="I1979" s="48"/>
      <c r="J1979" s="42">
        <f>SUM(T1973:T1978)</f>
        <v>252.7</v>
      </c>
      <c r="K1979" s="42"/>
    </row>
    <row r="1980" spans="1:32" ht="14.5" x14ac:dyDescent="0.35">
      <c r="A1980" s="51"/>
      <c r="B1980" s="51"/>
      <c r="C1980" s="51" t="s">
        <v>177</v>
      </c>
      <c r="D1980" s="50" t="s">
        <v>176</v>
      </c>
      <c r="E1980" s="48">
        <f>108</f>
        <v>108</v>
      </c>
      <c r="F1980" s="42"/>
      <c r="G1980" s="49"/>
      <c r="H1980" s="48"/>
      <c r="I1980" s="48"/>
      <c r="J1980" s="42">
        <f>SUM(V1973:V1979)</f>
        <v>200.49</v>
      </c>
      <c r="K1980" s="42"/>
    </row>
    <row r="1981" spans="1:32" ht="14.5" x14ac:dyDescent="0.35">
      <c r="A1981" s="51"/>
      <c r="B1981" s="51"/>
      <c r="C1981" s="51" t="s">
        <v>175</v>
      </c>
      <c r="D1981" s="50" t="s">
        <v>174</v>
      </c>
      <c r="E1981" s="48">
        <f>[1]Source!AQ2100</f>
        <v>0.57999999999999996</v>
      </c>
      <c r="F1981" s="42"/>
      <c r="G1981" s="49" t="str">
        <f>[1]Source!DI2100</f>
        <v>)*12</v>
      </c>
      <c r="H1981" s="48">
        <f>[1]Source!AV2100</f>
        <v>1</v>
      </c>
      <c r="I1981" s="48"/>
      <c r="J1981" s="42"/>
      <c r="K1981" s="42">
        <f>[1]Source!U2100</f>
        <v>6.9599999999999991</v>
      </c>
    </row>
    <row r="1982" spans="1:32" ht="14" x14ac:dyDescent="0.3">
      <c r="A1982" s="47"/>
      <c r="B1982" s="47"/>
      <c r="C1982" s="47"/>
      <c r="D1982" s="47"/>
      <c r="E1982" s="47"/>
      <c r="F1982" s="47"/>
      <c r="G1982" s="47"/>
      <c r="H1982" s="47"/>
      <c r="I1982" s="183">
        <f>J1974+J1975+J1977+J1978+J1979+J1980</f>
        <v>5038.7</v>
      </c>
      <c r="J1982" s="183"/>
      <c r="K1982" s="46">
        <f>IF([1]Source!I2100&lt;&gt;0, ROUND(I1982/[1]Source!I2100, 2), 0)</f>
        <v>5038.7</v>
      </c>
      <c r="P1982" s="45">
        <f>I1982</f>
        <v>5038.7</v>
      </c>
    </row>
    <row r="1984" spans="1:32" ht="14" x14ac:dyDescent="0.3">
      <c r="A1984" s="189" t="str">
        <f>CONCATENATE("Итого по подразделу: ",IF([1]Source!G2102&lt;&gt;"Новый подраздел", [1]Source!G2102, ""))</f>
        <v>Итого по подразделу: Узел обвязки регулирующего клапана и насоса системы П-4</v>
      </c>
      <c r="B1984" s="189"/>
      <c r="C1984" s="189"/>
      <c r="D1984" s="189"/>
      <c r="E1984" s="189"/>
      <c r="F1984" s="189"/>
      <c r="G1984" s="189"/>
      <c r="H1984" s="189"/>
      <c r="I1984" s="184">
        <f>SUM(P1946:P1983)</f>
        <v>10578.77</v>
      </c>
      <c r="J1984" s="185"/>
      <c r="K1984" s="38"/>
      <c r="AF1984" s="37" t="str">
        <f>CONCATENATE("Итого по подразделу: ",IF([1]Source!G2102&lt;&gt;"Новый подраздел", [1]Source!G2102, ""))</f>
        <v>Итого по подразделу: Узел обвязки регулирующего клапана и насоса системы П-4</v>
      </c>
    </row>
    <row r="1987" spans="1:22" ht="16.5" x14ac:dyDescent="0.35">
      <c r="A1987" s="190" t="str">
        <f>CONCATENATE("Подраздел: ",IF([1]Source!G2132&lt;&gt;"Новый подраздел", [1]Source!G2132, ""))</f>
        <v>Подраздел: Узел обвязки регулирующего клапана и насоса системы П-5</v>
      </c>
      <c r="B1987" s="190"/>
      <c r="C1987" s="190"/>
      <c r="D1987" s="190"/>
      <c r="E1987" s="190"/>
      <c r="F1987" s="190"/>
      <c r="G1987" s="190"/>
      <c r="H1987" s="190"/>
      <c r="I1987" s="190"/>
      <c r="J1987" s="190"/>
      <c r="K1987" s="190"/>
    </row>
    <row r="1988" spans="1:22" ht="56" x14ac:dyDescent="0.35">
      <c r="A1988" s="51">
        <v>207</v>
      </c>
      <c r="B1988" s="51" t="str">
        <f>[1]Source!F2136</f>
        <v>1.24-2503-4-18/1</v>
      </c>
      <c r="C1988" s="51" t="str">
        <f>[1]Source!G2136</f>
        <v>Техническое обслуживание циркуляционных насосов систем отопления с тепловыми насосами - ежемесячное</v>
      </c>
      <c r="D1988" s="50" t="str">
        <f>[1]Source!H2136</f>
        <v>шт.</v>
      </c>
      <c r="E1988" s="48">
        <f>[1]Source!I2136</f>
        <v>1</v>
      </c>
      <c r="F1988" s="42"/>
      <c r="G1988" s="49"/>
      <c r="H1988" s="48"/>
      <c r="I1988" s="48"/>
      <c r="J1988" s="42"/>
      <c r="K1988" s="42"/>
      <c r="Q1988">
        <f>ROUND(([1]Source!BZ2136/100)*ROUND(([1]Source!AF2136*[1]Source!AV2136)*[1]Source!I2136, 2), 2)</f>
        <v>451.19</v>
      </c>
      <c r="R1988">
        <f>[1]Source!X2136</f>
        <v>451.19</v>
      </c>
      <c r="S1988">
        <f>ROUND(([1]Source!CA2136/100)*ROUND(([1]Source!AF2136*[1]Source!AV2136)*[1]Source!I2136, 2), 2)</f>
        <v>64.459999999999994</v>
      </c>
      <c r="T1988">
        <f>[1]Source!Y2136</f>
        <v>64.459999999999994</v>
      </c>
      <c r="U1988">
        <f>ROUND((175/100)*ROUND(([1]Source!AE2136*[1]Source!AV2136)*[1]Source!I2136, 2), 2)</f>
        <v>541.30999999999995</v>
      </c>
      <c r="V1988">
        <f>ROUND((108/100)*ROUND([1]Source!CS2136*[1]Source!I2136, 2), 2)</f>
        <v>334.07</v>
      </c>
    </row>
    <row r="1989" spans="1:22" ht="14.5" x14ac:dyDescent="0.35">
      <c r="A1989" s="51"/>
      <c r="B1989" s="51"/>
      <c r="C1989" s="51" t="s">
        <v>183</v>
      </c>
      <c r="D1989" s="50"/>
      <c r="E1989" s="48"/>
      <c r="F1989" s="42">
        <f>[1]Source!AO2136</f>
        <v>161.13999999999999</v>
      </c>
      <c r="G1989" s="49" t="str">
        <f>[1]Source!DG2136</f>
        <v>)*4</v>
      </c>
      <c r="H1989" s="48">
        <f>[1]Source!AV2136</f>
        <v>1</v>
      </c>
      <c r="I1989" s="48">
        <f>IF([1]Source!BA2136&lt;&gt; 0, [1]Source!BA2136, 1)</f>
        <v>1</v>
      </c>
      <c r="J1989" s="42">
        <f>[1]Source!S2136</f>
        <v>644.55999999999995</v>
      </c>
      <c r="K1989" s="42"/>
    </row>
    <row r="1990" spans="1:22" ht="14.5" x14ac:dyDescent="0.35">
      <c r="A1990" s="51"/>
      <c r="B1990" s="51"/>
      <c r="C1990" s="51" t="s">
        <v>182</v>
      </c>
      <c r="D1990" s="50"/>
      <c r="E1990" s="48"/>
      <c r="F1990" s="42">
        <f>[1]Source!AM2136</f>
        <v>118.48</v>
      </c>
      <c r="G1990" s="49" t="str">
        <f>[1]Source!DE2136</f>
        <v>)*4</v>
      </c>
      <c r="H1990" s="48">
        <f>[1]Source!AV2136</f>
        <v>1</v>
      </c>
      <c r="I1990" s="48">
        <f>IF([1]Source!BB2136&lt;&gt; 0, [1]Source!BB2136, 1)</f>
        <v>1</v>
      </c>
      <c r="J1990" s="42">
        <f>[1]Source!Q2136</f>
        <v>473.92</v>
      </c>
      <c r="K1990" s="42"/>
    </row>
    <row r="1991" spans="1:22" ht="14.5" x14ac:dyDescent="0.35">
      <c r="A1991" s="51"/>
      <c r="B1991" s="51"/>
      <c r="C1991" s="51" t="s">
        <v>181</v>
      </c>
      <c r="D1991" s="50"/>
      <c r="E1991" s="48"/>
      <c r="F1991" s="42">
        <f>[1]Source!AN2136</f>
        <v>77.33</v>
      </c>
      <c r="G1991" s="49" t="str">
        <f>[1]Source!DF2136</f>
        <v>)*4</v>
      </c>
      <c r="H1991" s="48">
        <f>[1]Source!AV2136</f>
        <v>1</v>
      </c>
      <c r="I1991" s="48">
        <f>IF([1]Source!BS2136&lt;&gt; 0, [1]Source!BS2136, 1)</f>
        <v>1</v>
      </c>
      <c r="J1991" s="52">
        <f>[1]Source!R2136</f>
        <v>309.32</v>
      </c>
      <c r="K1991" s="42"/>
    </row>
    <row r="1992" spans="1:22" ht="14.5" x14ac:dyDescent="0.35">
      <c r="A1992" s="51"/>
      <c r="B1992" s="51"/>
      <c r="C1992" s="51" t="s">
        <v>180</v>
      </c>
      <c r="D1992" s="50"/>
      <c r="E1992" s="48"/>
      <c r="F1992" s="42">
        <f>[1]Source!AL2136</f>
        <v>0.59</v>
      </c>
      <c r="G1992" s="49" t="str">
        <f>[1]Source!DD2136</f>
        <v>)*4</v>
      </c>
      <c r="H1992" s="48">
        <f>[1]Source!AW2136</f>
        <v>1</v>
      </c>
      <c r="I1992" s="48">
        <f>IF([1]Source!BC2136&lt;&gt; 0, [1]Source!BC2136, 1)</f>
        <v>1</v>
      </c>
      <c r="J1992" s="42">
        <f>[1]Source!P2136</f>
        <v>2.36</v>
      </c>
      <c r="K1992" s="42"/>
    </row>
    <row r="1993" spans="1:22" ht="14.5" x14ac:dyDescent="0.35">
      <c r="A1993" s="51"/>
      <c r="B1993" s="51"/>
      <c r="C1993" s="51" t="s">
        <v>179</v>
      </c>
      <c r="D1993" s="50" t="s">
        <v>176</v>
      </c>
      <c r="E1993" s="48">
        <f>[1]Source!AT2136</f>
        <v>70</v>
      </c>
      <c r="F1993" s="42"/>
      <c r="G1993" s="49"/>
      <c r="H1993" s="48"/>
      <c r="I1993" s="48"/>
      <c r="J1993" s="42">
        <f>SUM(R1988:R1992)</f>
        <v>451.19</v>
      </c>
      <c r="K1993" s="42"/>
    </row>
    <row r="1994" spans="1:22" ht="14.5" x14ac:dyDescent="0.35">
      <c r="A1994" s="51"/>
      <c r="B1994" s="51"/>
      <c r="C1994" s="51" t="s">
        <v>178</v>
      </c>
      <c r="D1994" s="50" t="s">
        <v>176</v>
      </c>
      <c r="E1994" s="48">
        <f>[1]Source!AU2136</f>
        <v>10</v>
      </c>
      <c r="F1994" s="42"/>
      <c r="G1994" s="49"/>
      <c r="H1994" s="48"/>
      <c r="I1994" s="48"/>
      <c r="J1994" s="42">
        <f>SUM(T1988:T1993)</f>
        <v>64.459999999999994</v>
      </c>
      <c r="K1994" s="42"/>
    </row>
    <row r="1995" spans="1:22" ht="14.5" x14ac:dyDescent="0.35">
      <c r="A1995" s="51"/>
      <c r="B1995" s="51"/>
      <c r="C1995" s="51" t="s">
        <v>177</v>
      </c>
      <c r="D1995" s="50" t="s">
        <v>176</v>
      </c>
      <c r="E1995" s="48">
        <f>108</f>
        <v>108</v>
      </c>
      <c r="F1995" s="42"/>
      <c r="G1995" s="49"/>
      <c r="H1995" s="48"/>
      <c r="I1995" s="48"/>
      <c r="J1995" s="42">
        <f>SUM(V1988:V1994)</f>
        <v>334.07</v>
      </c>
      <c r="K1995" s="42"/>
    </row>
    <row r="1996" spans="1:22" ht="14.5" x14ac:dyDescent="0.35">
      <c r="A1996" s="51"/>
      <c r="B1996" s="51"/>
      <c r="C1996" s="51" t="s">
        <v>175</v>
      </c>
      <c r="D1996" s="50" t="s">
        <v>174</v>
      </c>
      <c r="E1996" s="48">
        <f>[1]Source!AQ2136</f>
        <v>0.42</v>
      </c>
      <c r="F1996" s="42"/>
      <c r="G1996" s="49" t="str">
        <f>[1]Source!DI2136</f>
        <v>)*4</v>
      </c>
      <c r="H1996" s="48">
        <f>[1]Source!AV2136</f>
        <v>1</v>
      </c>
      <c r="I1996" s="48"/>
      <c r="J1996" s="42"/>
      <c r="K1996" s="42">
        <f>[1]Source!U2136</f>
        <v>1.68</v>
      </c>
    </row>
    <row r="1997" spans="1:22" ht="14" x14ac:dyDescent="0.3">
      <c r="A1997" s="47"/>
      <c r="B1997" s="47"/>
      <c r="C1997" s="47"/>
      <c r="D1997" s="47"/>
      <c r="E1997" s="47"/>
      <c r="F1997" s="47"/>
      <c r="G1997" s="47"/>
      <c r="H1997" s="47"/>
      <c r="I1997" s="183">
        <f>J1989+J1990+J1992+J1993+J1994+J1995</f>
        <v>1970.56</v>
      </c>
      <c r="J1997" s="183"/>
      <c r="K1997" s="46">
        <f>IF([1]Source!I2136&lt;&gt;0, ROUND(I1997/[1]Source!I2136, 2), 0)</f>
        <v>1970.56</v>
      </c>
      <c r="P1997" s="45">
        <f>I1997</f>
        <v>1970.56</v>
      </c>
    </row>
    <row r="1998" spans="1:22" ht="28" x14ac:dyDescent="0.35">
      <c r="A1998" s="51">
        <v>208</v>
      </c>
      <c r="B1998" s="51" t="str">
        <f>[1]Source!F2137</f>
        <v>1.15-2303-4-2/1</v>
      </c>
      <c r="C1998" s="51" t="str">
        <f>[1]Source!G2137</f>
        <v>Прочистка сетчатых фильтров грубой очистки воды диаметром до 50 мм</v>
      </c>
      <c r="D1998" s="50" t="str">
        <f>[1]Source!H2137</f>
        <v>10 шт.</v>
      </c>
      <c r="E1998" s="48">
        <f>[1]Source!I2137</f>
        <v>0.1</v>
      </c>
      <c r="F1998" s="42"/>
      <c r="G1998" s="49"/>
      <c r="H1998" s="48"/>
      <c r="I1998" s="48"/>
      <c r="J1998" s="42"/>
      <c r="K1998" s="42"/>
      <c r="Q1998">
        <f>ROUND(([1]Source!BZ2137/100)*ROUND(([1]Source!AF2137*[1]Source!AV2137)*[1]Source!I2137, 2), 2)</f>
        <v>55.1</v>
      </c>
      <c r="R1998">
        <f>[1]Source!X2137</f>
        <v>55.1</v>
      </c>
      <c r="S1998">
        <f>ROUND(([1]Source!CA2137/100)*ROUND(([1]Source!AF2137*[1]Source!AV2137)*[1]Source!I2137, 2), 2)</f>
        <v>7.87</v>
      </c>
      <c r="T1998">
        <f>[1]Source!Y2137</f>
        <v>7.87</v>
      </c>
      <c r="U1998">
        <f>ROUND((175/100)*ROUND(([1]Source!AE2137*[1]Source!AV2137)*[1]Source!I2137, 2), 2)</f>
        <v>0</v>
      </c>
      <c r="V1998">
        <f>ROUND((108/100)*ROUND([1]Source!CS2137*[1]Source!I2137, 2), 2)</f>
        <v>0</v>
      </c>
    </row>
    <row r="1999" spans="1:22" x14ac:dyDescent="0.25">
      <c r="C1999" s="53" t="str">
        <f>"Объем: "&amp;[1]Source!I2137&amp;"=1/"&amp;"10"</f>
        <v>Объем: 0,1=1/10</v>
      </c>
    </row>
    <row r="2000" spans="1:22" ht="14.5" x14ac:dyDescent="0.35">
      <c r="A2000" s="51"/>
      <c r="B2000" s="51"/>
      <c r="C2000" s="51" t="s">
        <v>183</v>
      </c>
      <c r="D2000" s="50"/>
      <c r="E2000" s="48"/>
      <c r="F2000" s="42">
        <f>[1]Source!AO2137</f>
        <v>787.21</v>
      </c>
      <c r="G2000" s="49" t="str">
        <f>[1]Source!DG2137</f>
        <v/>
      </c>
      <c r="H2000" s="48">
        <f>[1]Source!AV2137</f>
        <v>1</v>
      </c>
      <c r="I2000" s="48">
        <f>IF([1]Source!BA2137&lt;&gt; 0, [1]Source!BA2137, 1)</f>
        <v>1</v>
      </c>
      <c r="J2000" s="42">
        <f>[1]Source!S2137</f>
        <v>78.72</v>
      </c>
      <c r="K2000" s="42"/>
    </row>
    <row r="2001" spans="1:22" ht="14.5" x14ac:dyDescent="0.35">
      <c r="A2001" s="51"/>
      <c r="B2001" s="51"/>
      <c r="C2001" s="51" t="s">
        <v>179</v>
      </c>
      <c r="D2001" s="50" t="s">
        <v>176</v>
      </c>
      <c r="E2001" s="48">
        <f>[1]Source!AT2137</f>
        <v>70</v>
      </c>
      <c r="F2001" s="42"/>
      <c r="G2001" s="49"/>
      <c r="H2001" s="48"/>
      <c r="I2001" s="48"/>
      <c r="J2001" s="42">
        <f>SUM(R1998:R2000)</f>
        <v>55.1</v>
      </c>
      <c r="K2001" s="42"/>
    </row>
    <row r="2002" spans="1:22" ht="14.5" x14ac:dyDescent="0.35">
      <c r="A2002" s="51"/>
      <c r="B2002" s="51"/>
      <c r="C2002" s="51" t="s">
        <v>178</v>
      </c>
      <c r="D2002" s="50" t="s">
        <v>176</v>
      </c>
      <c r="E2002" s="48">
        <f>[1]Source!AU2137</f>
        <v>10</v>
      </c>
      <c r="F2002" s="42"/>
      <c r="G2002" s="49"/>
      <c r="H2002" s="48"/>
      <c r="I2002" s="48"/>
      <c r="J2002" s="42">
        <f>SUM(T1998:T2001)</f>
        <v>7.87</v>
      </c>
      <c r="K2002" s="42"/>
    </row>
    <row r="2003" spans="1:22" ht="14.5" x14ac:dyDescent="0.35">
      <c r="A2003" s="51"/>
      <c r="B2003" s="51"/>
      <c r="C2003" s="51" t="s">
        <v>175</v>
      </c>
      <c r="D2003" s="50" t="s">
        <v>174</v>
      </c>
      <c r="E2003" s="48">
        <f>[1]Source!AQ2137</f>
        <v>2.33</v>
      </c>
      <c r="F2003" s="42"/>
      <c r="G2003" s="49" t="str">
        <f>[1]Source!DI2137</f>
        <v/>
      </c>
      <c r="H2003" s="48">
        <f>[1]Source!AV2137</f>
        <v>1</v>
      </c>
      <c r="I2003" s="48"/>
      <c r="J2003" s="42"/>
      <c r="K2003" s="42">
        <f>[1]Source!U2137</f>
        <v>0.23300000000000001</v>
      </c>
    </row>
    <row r="2004" spans="1:22" ht="14" x14ac:dyDescent="0.3">
      <c r="A2004" s="47"/>
      <c r="B2004" s="47"/>
      <c r="C2004" s="47"/>
      <c r="D2004" s="47"/>
      <c r="E2004" s="47"/>
      <c r="F2004" s="47"/>
      <c r="G2004" s="47"/>
      <c r="H2004" s="47"/>
      <c r="I2004" s="183">
        <f>J2000+J2001+J2002</f>
        <v>141.69</v>
      </c>
      <c r="J2004" s="183"/>
      <c r="K2004" s="46">
        <f>IF([1]Source!I2137&lt;&gt;0, ROUND(I2004/[1]Source!I2137, 2), 0)</f>
        <v>1416.9</v>
      </c>
      <c r="P2004" s="45">
        <f>I2004</f>
        <v>141.69</v>
      </c>
    </row>
    <row r="2005" spans="1:22" ht="42" x14ac:dyDescent="0.35">
      <c r="A2005" s="51">
        <v>209</v>
      </c>
      <c r="B2005" s="51" t="str">
        <f>[1]Source!F2138</f>
        <v>1.23-2103-41-1/1</v>
      </c>
      <c r="C2005" s="51" t="str">
        <f>[1]Source!G2138</f>
        <v>Техническое обслуживание регулирующего клапана (балансировочные)</v>
      </c>
      <c r="D2005" s="50" t="str">
        <f>[1]Source!H2138</f>
        <v>шт.</v>
      </c>
      <c r="E2005" s="48">
        <f>[1]Source!I2138</f>
        <v>1</v>
      </c>
      <c r="F2005" s="42"/>
      <c r="G2005" s="49"/>
      <c r="H2005" s="48"/>
      <c r="I2005" s="48"/>
      <c r="J2005" s="42"/>
      <c r="K2005" s="42"/>
      <c r="Q2005">
        <f>ROUND(([1]Source!BZ2138/100)*ROUND(([1]Source!AF2138*[1]Source!AV2138)*[1]Source!I2138, 2), 2)</f>
        <v>956</v>
      </c>
      <c r="R2005">
        <f>[1]Source!X2138</f>
        <v>956</v>
      </c>
      <c r="S2005">
        <f>ROUND(([1]Source!CA2138/100)*ROUND(([1]Source!AF2138*[1]Source!AV2138)*[1]Source!I2138, 2), 2)</f>
        <v>136.57</v>
      </c>
      <c r="T2005">
        <f>[1]Source!Y2138</f>
        <v>136.57</v>
      </c>
      <c r="U2005">
        <f>ROUND((175/100)*ROUND(([1]Source!AE2138*[1]Source!AV2138)*[1]Source!I2138, 2), 2)</f>
        <v>649.53</v>
      </c>
      <c r="V2005">
        <f>ROUND((108/100)*ROUND([1]Source!CS2138*[1]Source!I2138, 2), 2)</f>
        <v>400.85</v>
      </c>
    </row>
    <row r="2006" spans="1:22" ht="14.5" x14ac:dyDescent="0.35">
      <c r="A2006" s="51"/>
      <c r="B2006" s="51"/>
      <c r="C2006" s="51" t="s">
        <v>183</v>
      </c>
      <c r="D2006" s="50"/>
      <c r="E2006" s="48"/>
      <c r="F2006" s="42">
        <f>[1]Source!AO2138</f>
        <v>113.81</v>
      </c>
      <c r="G2006" s="49" t="str">
        <f>[1]Source!DG2138</f>
        <v>)*12</v>
      </c>
      <c r="H2006" s="48">
        <f>[1]Source!AV2138</f>
        <v>1</v>
      </c>
      <c r="I2006" s="48">
        <f>IF([1]Source!BA2138&lt;&gt; 0, [1]Source!BA2138, 1)</f>
        <v>1</v>
      </c>
      <c r="J2006" s="42">
        <f>[1]Source!S2138</f>
        <v>1365.72</v>
      </c>
      <c r="K2006" s="42"/>
    </row>
    <row r="2007" spans="1:22" ht="14.5" x14ac:dyDescent="0.35">
      <c r="A2007" s="51"/>
      <c r="B2007" s="51"/>
      <c r="C2007" s="51" t="s">
        <v>182</v>
      </c>
      <c r="D2007" s="50"/>
      <c r="E2007" s="48"/>
      <c r="F2007" s="42">
        <f>[1]Source!AM2138</f>
        <v>47.39</v>
      </c>
      <c r="G2007" s="49" t="str">
        <f>[1]Source!DE2138</f>
        <v>)*12</v>
      </c>
      <c r="H2007" s="48">
        <f>[1]Source!AV2138</f>
        <v>1</v>
      </c>
      <c r="I2007" s="48">
        <f>IF([1]Source!BB2138&lt;&gt; 0, [1]Source!BB2138, 1)</f>
        <v>1</v>
      </c>
      <c r="J2007" s="42">
        <f>[1]Source!Q2138</f>
        <v>568.67999999999995</v>
      </c>
      <c r="K2007" s="42"/>
    </row>
    <row r="2008" spans="1:22" ht="14.5" x14ac:dyDescent="0.35">
      <c r="A2008" s="51"/>
      <c r="B2008" s="51"/>
      <c r="C2008" s="51" t="s">
        <v>181</v>
      </c>
      <c r="D2008" s="50"/>
      <c r="E2008" s="48"/>
      <c r="F2008" s="42">
        <f>[1]Source!AN2138</f>
        <v>30.93</v>
      </c>
      <c r="G2008" s="49" t="str">
        <f>[1]Source!DF2138</f>
        <v>)*12</v>
      </c>
      <c r="H2008" s="48">
        <f>[1]Source!AV2138</f>
        <v>1</v>
      </c>
      <c r="I2008" s="48">
        <f>IF([1]Source!BS2138&lt;&gt; 0, [1]Source!BS2138, 1)</f>
        <v>1</v>
      </c>
      <c r="J2008" s="52">
        <f>[1]Source!R2138</f>
        <v>371.16</v>
      </c>
      <c r="K2008" s="42"/>
    </row>
    <row r="2009" spans="1:22" ht="14.5" x14ac:dyDescent="0.35">
      <c r="A2009" s="51"/>
      <c r="B2009" s="51"/>
      <c r="C2009" s="51" t="s">
        <v>179</v>
      </c>
      <c r="D2009" s="50" t="s">
        <v>176</v>
      </c>
      <c r="E2009" s="48">
        <f>[1]Source!AT2138</f>
        <v>70</v>
      </c>
      <c r="F2009" s="42"/>
      <c r="G2009" s="49"/>
      <c r="H2009" s="48"/>
      <c r="I2009" s="48"/>
      <c r="J2009" s="42">
        <f>SUM(R2005:R2008)</f>
        <v>956</v>
      </c>
      <c r="K2009" s="42"/>
    </row>
    <row r="2010" spans="1:22" ht="14.5" x14ac:dyDescent="0.35">
      <c r="A2010" s="51"/>
      <c r="B2010" s="51"/>
      <c r="C2010" s="51" t="s">
        <v>178</v>
      </c>
      <c r="D2010" s="50" t="s">
        <v>176</v>
      </c>
      <c r="E2010" s="48">
        <f>[1]Source!AU2138</f>
        <v>10</v>
      </c>
      <c r="F2010" s="42"/>
      <c r="G2010" s="49"/>
      <c r="H2010" s="48"/>
      <c r="I2010" s="48"/>
      <c r="J2010" s="42">
        <f>SUM(T2005:T2009)</f>
        <v>136.57</v>
      </c>
      <c r="K2010" s="42"/>
    </row>
    <row r="2011" spans="1:22" ht="14.5" x14ac:dyDescent="0.35">
      <c r="A2011" s="51"/>
      <c r="B2011" s="51"/>
      <c r="C2011" s="51" t="s">
        <v>177</v>
      </c>
      <c r="D2011" s="50" t="s">
        <v>176</v>
      </c>
      <c r="E2011" s="48">
        <f>108</f>
        <v>108</v>
      </c>
      <c r="F2011" s="42"/>
      <c r="G2011" s="49"/>
      <c r="H2011" s="48"/>
      <c r="I2011" s="48"/>
      <c r="J2011" s="42">
        <f>SUM(V2005:V2010)</f>
        <v>400.85</v>
      </c>
      <c r="K2011" s="42"/>
    </row>
    <row r="2012" spans="1:22" ht="14.5" x14ac:dyDescent="0.35">
      <c r="A2012" s="51"/>
      <c r="B2012" s="51"/>
      <c r="C2012" s="51" t="s">
        <v>175</v>
      </c>
      <c r="D2012" s="50" t="s">
        <v>174</v>
      </c>
      <c r="E2012" s="48">
        <f>[1]Source!AQ2138</f>
        <v>0.37</v>
      </c>
      <c r="F2012" s="42"/>
      <c r="G2012" s="49" t="str">
        <f>[1]Source!DI2138</f>
        <v>)*12</v>
      </c>
      <c r="H2012" s="48">
        <f>[1]Source!AV2138</f>
        <v>1</v>
      </c>
      <c r="I2012" s="48"/>
      <c r="J2012" s="42"/>
      <c r="K2012" s="42">
        <f>[1]Source!U2138</f>
        <v>4.4399999999999995</v>
      </c>
    </row>
    <row r="2013" spans="1:22" ht="14" x14ac:dyDescent="0.3">
      <c r="A2013" s="47"/>
      <c r="B2013" s="47"/>
      <c r="C2013" s="47"/>
      <c r="D2013" s="47"/>
      <c r="E2013" s="47"/>
      <c r="F2013" s="47"/>
      <c r="G2013" s="47"/>
      <c r="H2013" s="47"/>
      <c r="I2013" s="183">
        <f>J2006+J2007+J2009+J2010+J2011</f>
        <v>3427.82</v>
      </c>
      <c r="J2013" s="183"/>
      <c r="K2013" s="46">
        <f>IF([1]Source!I2138&lt;&gt;0, ROUND(I2013/[1]Source!I2138, 2), 0)</f>
        <v>3427.82</v>
      </c>
      <c r="P2013" s="45">
        <f>I2013</f>
        <v>3427.82</v>
      </c>
    </row>
    <row r="2014" spans="1:22" ht="56" x14ac:dyDescent="0.35">
      <c r="A2014" s="51">
        <v>210</v>
      </c>
      <c r="B2014" s="51" t="str">
        <f>[1]Source!F2139</f>
        <v>1.18-2203-3-3/1</v>
      </c>
      <c r="C2014" s="51" t="str">
        <f>[1]Source!G2139</f>
        <v>Техническое обслуживание клапанов воздушных регулирующих с электроприводом диаметром/периметром до 560/1600 мм</v>
      </c>
      <c r="D2014" s="50" t="str">
        <f>[1]Source!H2139</f>
        <v>шт.</v>
      </c>
      <c r="E2014" s="48">
        <f>[1]Source!I2139</f>
        <v>1</v>
      </c>
      <c r="F2014" s="42"/>
      <c r="G2014" s="49"/>
      <c r="H2014" s="48"/>
      <c r="I2014" s="48"/>
      <c r="J2014" s="42"/>
      <c r="K2014" s="42"/>
      <c r="Q2014">
        <f>ROUND(([1]Source!BZ2139/100)*ROUND(([1]Source!AF2139*[1]Source!AV2139)*[1]Source!I2139, 2), 2)</f>
        <v>1768.87</v>
      </c>
      <c r="R2014">
        <f>[1]Source!X2139</f>
        <v>1768.87</v>
      </c>
      <c r="S2014">
        <f>ROUND(([1]Source!CA2139/100)*ROUND(([1]Source!AF2139*[1]Source!AV2139)*[1]Source!I2139, 2), 2)</f>
        <v>252.7</v>
      </c>
      <c r="T2014">
        <f>[1]Source!Y2139</f>
        <v>252.7</v>
      </c>
      <c r="U2014">
        <f>ROUND((175/100)*ROUND(([1]Source!AE2139*[1]Source!AV2139)*[1]Source!I2139, 2), 2)</f>
        <v>324.87</v>
      </c>
      <c r="V2014">
        <f>ROUND((108/100)*ROUND([1]Source!CS2139*[1]Source!I2139, 2), 2)</f>
        <v>200.49</v>
      </c>
    </row>
    <row r="2015" spans="1:22" ht="14.5" x14ac:dyDescent="0.35">
      <c r="A2015" s="51"/>
      <c r="B2015" s="51"/>
      <c r="C2015" s="51" t="s">
        <v>183</v>
      </c>
      <c r="D2015" s="50"/>
      <c r="E2015" s="48"/>
      <c r="F2015" s="42">
        <f>[1]Source!AO2139</f>
        <v>210.58</v>
      </c>
      <c r="G2015" s="49" t="str">
        <f>[1]Source!DG2139</f>
        <v>)*12</v>
      </c>
      <c r="H2015" s="48">
        <f>[1]Source!AV2139</f>
        <v>1</v>
      </c>
      <c r="I2015" s="48">
        <f>IF([1]Source!BA2139&lt;&gt; 0, [1]Source!BA2139, 1)</f>
        <v>1</v>
      </c>
      <c r="J2015" s="42">
        <f>[1]Source!S2139</f>
        <v>2526.96</v>
      </c>
      <c r="K2015" s="42"/>
    </row>
    <row r="2016" spans="1:22" ht="14.5" x14ac:dyDescent="0.35">
      <c r="A2016" s="51"/>
      <c r="B2016" s="51"/>
      <c r="C2016" s="51" t="s">
        <v>182</v>
      </c>
      <c r="D2016" s="50"/>
      <c r="E2016" s="48"/>
      <c r="F2016" s="42">
        <f>[1]Source!AM2139</f>
        <v>23.7</v>
      </c>
      <c r="G2016" s="49" t="str">
        <f>[1]Source!DE2139</f>
        <v>)*12</v>
      </c>
      <c r="H2016" s="48">
        <f>[1]Source!AV2139</f>
        <v>1</v>
      </c>
      <c r="I2016" s="48">
        <f>IF([1]Source!BB2139&lt;&gt; 0, [1]Source!BB2139, 1)</f>
        <v>1</v>
      </c>
      <c r="J2016" s="42">
        <f>[1]Source!Q2139</f>
        <v>284.39999999999998</v>
      </c>
      <c r="K2016" s="42"/>
    </row>
    <row r="2017" spans="1:32" ht="14.5" x14ac:dyDescent="0.35">
      <c r="A2017" s="51"/>
      <c r="B2017" s="51"/>
      <c r="C2017" s="51" t="s">
        <v>181</v>
      </c>
      <c r="D2017" s="50"/>
      <c r="E2017" s="48"/>
      <c r="F2017" s="42">
        <f>[1]Source!AN2139</f>
        <v>15.47</v>
      </c>
      <c r="G2017" s="49" t="str">
        <f>[1]Source!DF2139</f>
        <v>)*12</v>
      </c>
      <c r="H2017" s="48">
        <f>[1]Source!AV2139</f>
        <v>1</v>
      </c>
      <c r="I2017" s="48">
        <f>IF([1]Source!BS2139&lt;&gt; 0, [1]Source!BS2139, 1)</f>
        <v>1</v>
      </c>
      <c r="J2017" s="52">
        <f>[1]Source!R2139</f>
        <v>185.64</v>
      </c>
      <c r="K2017" s="42"/>
    </row>
    <row r="2018" spans="1:32" ht="14.5" x14ac:dyDescent="0.35">
      <c r="A2018" s="51"/>
      <c r="B2018" s="51"/>
      <c r="C2018" s="51" t="s">
        <v>180</v>
      </c>
      <c r="D2018" s="50"/>
      <c r="E2018" s="48"/>
      <c r="F2018" s="42">
        <f>[1]Source!AL2139</f>
        <v>0.44</v>
      </c>
      <c r="G2018" s="49" t="str">
        <f>[1]Source!DD2139</f>
        <v>)*12</v>
      </c>
      <c r="H2018" s="48">
        <f>[1]Source!AW2139</f>
        <v>1</v>
      </c>
      <c r="I2018" s="48">
        <f>IF([1]Source!BC2139&lt;&gt; 0, [1]Source!BC2139, 1)</f>
        <v>1</v>
      </c>
      <c r="J2018" s="42">
        <f>[1]Source!P2139</f>
        <v>5.28</v>
      </c>
      <c r="K2018" s="42"/>
    </row>
    <row r="2019" spans="1:32" ht="14.5" x14ac:dyDescent="0.35">
      <c r="A2019" s="51"/>
      <c r="B2019" s="51"/>
      <c r="C2019" s="51" t="s">
        <v>179</v>
      </c>
      <c r="D2019" s="50" t="s">
        <v>176</v>
      </c>
      <c r="E2019" s="48">
        <f>[1]Source!AT2139</f>
        <v>70</v>
      </c>
      <c r="F2019" s="42"/>
      <c r="G2019" s="49"/>
      <c r="H2019" s="48"/>
      <c r="I2019" s="48"/>
      <c r="J2019" s="42">
        <f>SUM(R2014:R2018)</f>
        <v>1768.87</v>
      </c>
      <c r="K2019" s="42"/>
    </row>
    <row r="2020" spans="1:32" ht="14.5" x14ac:dyDescent="0.35">
      <c r="A2020" s="51"/>
      <c r="B2020" s="51"/>
      <c r="C2020" s="51" t="s">
        <v>178</v>
      </c>
      <c r="D2020" s="50" t="s">
        <v>176</v>
      </c>
      <c r="E2020" s="48">
        <f>[1]Source!AU2139</f>
        <v>10</v>
      </c>
      <c r="F2020" s="42"/>
      <c r="G2020" s="49"/>
      <c r="H2020" s="48"/>
      <c r="I2020" s="48"/>
      <c r="J2020" s="42">
        <f>SUM(T2014:T2019)</f>
        <v>252.7</v>
      </c>
      <c r="K2020" s="42"/>
    </row>
    <row r="2021" spans="1:32" ht="14.5" x14ac:dyDescent="0.35">
      <c r="A2021" s="51"/>
      <c r="B2021" s="51"/>
      <c r="C2021" s="51" t="s">
        <v>177</v>
      </c>
      <c r="D2021" s="50" t="s">
        <v>176</v>
      </c>
      <c r="E2021" s="48">
        <f>108</f>
        <v>108</v>
      </c>
      <c r="F2021" s="42"/>
      <c r="G2021" s="49"/>
      <c r="H2021" s="48"/>
      <c r="I2021" s="48"/>
      <c r="J2021" s="42">
        <f>SUM(V2014:V2020)</f>
        <v>200.49</v>
      </c>
      <c r="K2021" s="42"/>
    </row>
    <row r="2022" spans="1:32" ht="14.5" x14ac:dyDescent="0.35">
      <c r="A2022" s="51"/>
      <c r="B2022" s="51"/>
      <c r="C2022" s="51" t="s">
        <v>175</v>
      </c>
      <c r="D2022" s="50" t="s">
        <v>174</v>
      </c>
      <c r="E2022" s="48">
        <f>[1]Source!AQ2139</f>
        <v>0.57999999999999996</v>
      </c>
      <c r="F2022" s="42"/>
      <c r="G2022" s="49" t="str">
        <f>[1]Source!DI2139</f>
        <v>)*12</v>
      </c>
      <c r="H2022" s="48">
        <f>[1]Source!AV2139</f>
        <v>1</v>
      </c>
      <c r="I2022" s="48"/>
      <c r="J2022" s="42"/>
      <c r="K2022" s="42">
        <f>[1]Source!U2139</f>
        <v>6.9599999999999991</v>
      </c>
    </row>
    <row r="2023" spans="1:32" ht="14" x14ac:dyDescent="0.3">
      <c r="A2023" s="47"/>
      <c r="B2023" s="47"/>
      <c r="C2023" s="47"/>
      <c r="D2023" s="47"/>
      <c r="E2023" s="47"/>
      <c r="F2023" s="47"/>
      <c r="G2023" s="47"/>
      <c r="H2023" s="47"/>
      <c r="I2023" s="183">
        <f>J2015+J2016+J2018+J2019+J2020+J2021</f>
        <v>5038.7</v>
      </c>
      <c r="J2023" s="183"/>
      <c r="K2023" s="46">
        <f>IF([1]Source!I2139&lt;&gt;0, ROUND(I2023/[1]Source!I2139, 2), 0)</f>
        <v>5038.7</v>
      </c>
      <c r="P2023" s="45">
        <f>I2023</f>
        <v>5038.7</v>
      </c>
    </row>
    <row r="2025" spans="1:32" ht="14" x14ac:dyDescent="0.3">
      <c r="A2025" s="189" t="str">
        <f>CONCATENATE("Итого по подразделу: ",IF([1]Source!G2141&lt;&gt;"Новый подраздел", [1]Source!G2141, ""))</f>
        <v>Итого по подразделу: Узел обвязки регулирующего клапана и насоса системы П-5</v>
      </c>
      <c r="B2025" s="189"/>
      <c r="C2025" s="189"/>
      <c r="D2025" s="189"/>
      <c r="E2025" s="189"/>
      <c r="F2025" s="189"/>
      <c r="G2025" s="189"/>
      <c r="H2025" s="189"/>
      <c r="I2025" s="184">
        <f>SUM(P1987:P2024)</f>
        <v>10578.77</v>
      </c>
      <c r="J2025" s="185"/>
      <c r="K2025" s="38"/>
      <c r="AF2025" s="37" t="str">
        <f>CONCATENATE("Итого по подразделу: ",IF([1]Source!G2141&lt;&gt;"Новый подраздел", [1]Source!G2141, ""))</f>
        <v>Итого по подразделу: Узел обвязки регулирующего клапана и насоса системы П-5</v>
      </c>
    </row>
    <row r="2028" spans="1:32" ht="16.5" x14ac:dyDescent="0.35">
      <c r="A2028" s="190" t="str">
        <f>CONCATENATE("Подраздел: ",IF([1]Source!G2171&lt;&gt;"Новый подраздел", [1]Source!G2171, ""))</f>
        <v>Подраздел: Воздухоотводчики</v>
      </c>
      <c r="B2028" s="190"/>
      <c r="C2028" s="190"/>
      <c r="D2028" s="190"/>
      <c r="E2028" s="190"/>
      <c r="F2028" s="190"/>
      <c r="G2028" s="190"/>
      <c r="H2028" s="190"/>
      <c r="I2028" s="190"/>
      <c r="J2028" s="190"/>
      <c r="K2028" s="190"/>
    </row>
    <row r="2029" spans="1:32" ht="28" x14ac:dyDescent="0.35">
      <c r="A2029" s="51">
        <v>211</v>
      </c>
      <c r="B2029" s="51" t="str">
        <f>[1]Source!F2175</f>
        <v>1.17-2103-17-1/1</v>
      </c>
      <c r="C2029" s="51" t="str">
        <f>[1]Source!G2175</f>
        <v>Техническое обслуживание автоматического воздухоотводчика</v>
      </c>
      <c r="D2029" s="50" t="str">
        <f>[1]Source!H2175</f>
        <v>10 шт.</v>
      </c>
      <c r="E2029" s="48">
        <f>[1]Source!I2175</f>
        <v>0.8</v>
      </c>
      <c r="F2029" s="42"/>
      <c r="G2029" s="49"/>
      <c r="H2029" s="48"/>
      <c r="I2029" s="48"/>
      <c r="J2029" s="42"/>
      <c r="K2029" s="42"/>
      <c r="Q2029">
        <f>ROUND(([1]Source!BZ2175/100)*ROUND(([1]Source!AF2175*[1]Source!AV2175)*[1]Source!I2175, 2), 2)</f>
        <v>1150.3499999999999</v>
      </c>
      <c r="R2029">
        <f>[1]Source!X2175</f>
        <v>1150.3499999999999</v>
      </c>
      <c r="S2029">
        <f>ROUND(([1]Source!CA2175/100)*ROUND(([1]Source!AF2175*[1]Source!AV2175)*[1]Source!I2175, 2), 2)</f>
        <v>164.34</v>
      </c>
      <c r="T2029">
        <f>[1]Source!Y2175</f>
        <v>164.34</v>
      </c>
      <c r="U2029">
        <f>ROUND((175/100)*ROUND(([1]Source!AE2175*[1]Source!AV2175)*[1]Source!I2175, 2), 2)</f>
        <v>0</v>
      </c>
      <c r="V2029">
        <f>ROUND((108/100)*ROUND([1]Source!CS2175*[1]Source!I2175, 2), 2)</f>
        <v>0</v>
      </c>
    </row>
    <row r="2030" spans="1:32" x14ac:dyDescent="0.25">
      <c r="C2030" s="53" t="str">
        <f>"Объем: "&amp;[1]Source!I2175&amp;"=8/"&amp;"10"</f>
        <v>Объем: 0,8=8/10</v>
      </c>
    </row>
    <row r="2031" spans="1:32" ht="14.5" x14ac:dyDescent="0.35">
      <c r="A2031" s="51"/>
      <c r="B2031" s="51"/>
      <c r="C2031" s="51" t="s">
        <v>183</v>
      </c>
      <c r="D2031" s="50"/>
      <c r="E2031" s="48"/>
      <c r="F2031" s="42">
        <f>[1]Source!AO2175</f>
        <v>513.54999999999995</v>
      </c>
      <c r="G2031" s="49" t="str">
        <f>[1]Source!DG2175</f>
        <v>)*4</v>
      </c>
      <c r="H2031" s="48">
        <f>[1]Source!AV2175</f>
        <v>1</v>
      </c>
      <c r="I2031" s="48">
        <f>IF([1]Source!BA2175&lt;&gt; 0, [1]Source!BA2175, 1)</f>
        <v>1</v>
      </c>
      <c r="J2031" s="42">
        <f>[1]Source!S2175</f>
        <v>1643.36</v>
      </c>
      <c r="K2031" s="42"/>
    </row>
    <row r="2032" spans="1:32" ht="14.5" x14ac:dyDescent="0.35">
      <c r="A2032" s="51"/>
      <c r="B2032" s="51"/>
      <c r="C2032" s="51" t="s">
        <v>180</v>
      </c>
      <c r="D2032" s="50"/>
      <c r="E2032" s="48"/>
      <c r="F2032" s="42">
        <f>[1]Source!AL2175</f>
        <v>0.59</v>
      </c>
      <c r="G2032" s="49" t="str">
        <f>[1]Source!DD2175</f>
        <v>)*4</v>
      </c>
      <c r="H2032" s="48">
        <f>[1]Source!AW2175</f>
        <v>1</v>
      </c>
      <c r="I2032" s="48">
        <f>IF([1]Source!BC2175&lt;&gt; 0, [1]Source!BC2175, 1)</f>
        <v>1</v>
      </c>
      <c r="J2032" s="42">
        <f>[1]Source!P2175</f>
        <v>1.89</v>
      </c>
      <c r="K2032" s="42"/>
    </row>
    <row r="2033" spans="1:22" ht="14.5" x14ac:dyDescent="0.35">
      <c r="A2033" s="51"/>
      <c r="B2033" s="51"/>
      <c r="C2033" s="51" t="s">
        <v>179</v>
      </c>
      <c r="D2033" s="50" t="s">
        <v>176</v>
      </c>
      <c r="E2033" s="48">
        <f>[1]Source!AT2175</f>
        <v>70</v>
      </c>
      <c r="F2033" s="42"/>
      <c r="G2033" s="49"/>
      <c r="H2033" s="48"/>
      <c r="I2033" s="48"/>
      <c r="J2033" s="42">
        <f>SUM(R2029:R2032)</f>
        <v>1150.3499999999999</v>
      </c>
      <c r="K2033" s="42"/>
    </row>
    <row r="2034" spans="1:22" ht="14.5" x14ac:dyDescent="0.35">
      <c r="A2034" s="51"/>
      <c r="B2034" s="51"/>
      <c r="C2034" s="51" t="s">
        <v>178</v>
      </c>
      <c r="D2034" s="50" t="s">
        <v>176</v>
      </c>
      <c r="E2034" s="48">
        <f>[1]Source!AU2175</f>
        <v>10</v>
      </c>
      <c r="F2034" s="42"/>
      <c r="G2034" s="49"/>
      <c r="H2034" s="48"/>
      <c r="I2034" s="48"/>
      <c r="J2034" s="42">
        <f>SUM(T2029:T2033)</f>
        <v>164.34</v>
      </c>
      <c r="K2034" s="42"/>
    </row>
    <row r="2035" spans="1:22" ht="14.5" x14ac:dyDescent="0.35">
      <c r="A2035" s="51"/>
      <c r="B2035" s="51"/>
      <c r="C2035" s="51" t="s">
        <v>175</v>
      </c>
      <c r="D2035" s="50" t="s">
        <v>174</v>
      </c>
      <c r="E2035" s="48">
        <f>[1]Source!AQ2175</f>
        <v>1.52</v>
      </c>
      <c r="F2035" s="42"/>
      <c r="G2035" s="49" t="str">
        <f>[1]Source!DI2175</f>
        <v>)*4</v>
      </c>
      <c r="H2035" s="48">
        <f>[1]Source!AV2175</f>
        <v>1</v>
      </c>
      <c r="I2035" s="48"/>
      <c r="J2035" s="42"/>
      <c r="K2035" s="42">
        <f>[1]Source!U2175</f>
        <v>4.8640000000000008</v>
      </c>
    </row>
    <row r="2036" spans="1:22" ht="14" x14ac:dyDescent="0.3">
      <c r="A2036" s="47"/>
      <c r="B2036" s="47"/>
      <c r="C2036" s="47"/>
      <c r="D2036" s="47"/>
      <c r="E2036" s="47"/>
      <c r="F2036" s="47"/>
      <c r="G2036" s="47"/>
      <c r="H2036" s="47"/>
      <c r="I2036" s="183">
        <f>J2031+J2032+J2033+J2034</f>
        <v>2959.94</v>
      </c>
      <c r="J2036" s="183"/>
      <c r="K2036" s="46">
        <f>IF([1]Source!I2175&lt;&gt;0, ROUND(I2036/[1]Source!I2175, 2), 0)</f>
        <v>3699.93</v>
      </c>
      <c r="P2036" s="45">
        <f>I2036</f>
        <v>2959.94</v>
      </c>
    </row>
    <row r="2038" spans="1:22" ht="14" x14ac:dyDescent="0.3">
      <c r="A2038" s="189" t="str">
        <f>CONCATENATE("Итого по подразделу: ",IF([1]Source!G2177&lt;&gt;"Новый подраздел", [1]Source!G2177, ""))</f>
        <v>Итого по подразделу: Воздухоотводчики</v>
      </c>
      <c r="B2038" s="189"/>
      <c r="C2038" s="189"/>
      <c r="D2038" s="189"/>
      <c r="E2038" s="189"/>
      <c r="F2038" s="189"/>
      <c r="G2038" s="189"/>
      <c r="H2038" s="189"/>
      <c r="I2038" s="184">
        <f>SUM(P2028:P2037)</f>
        <v>2959.94</v>
      </c>
      <c r="J2038" s="185"/>
      <c r="K2038" s="38"/>
    </row>
    <row r="2041" spans="1:22" ht="16.5" x14ac:dyDescent="0.35">
      <c r="A2041" s="190" t="str">
        <f>CONCATENATE("Подраздел: ",IF([1]Source!G2207&lt;&gt;"Новый подраздел", [1]Source!G2207, ""))</f>
        <v>Подраздел: Манометры, термометры</v>
      </c>
      <c r="B2041" s="190"/>
      <c r="C2041" s="190"/>
      <c r="D2041" s="190"/>
      <c r="E2041" s="190"/>
      <c r="F2041" s="190"/>
      <c r="G2041" s="190"/>
      <c r="H2041" s="190"/>
      <c r="I2041" s="190"/>
      <c r="J2041" s="190"/>
      <c r="K2041" s="190"/>
    </row>
    <row r="2042" spans="1:22" ht="28" x14ac:dyDescent="0.35">
      <c r="A2042" s="51">
        <v>212</v>
      </c>
      <c r="B2042" s="51" t="str">
        <f>[1]Source!F2211</f>
        <v>1.23-2103-43-1/1</v>
      </c>
      <c r="C2042" s="51" t="str">
        <f>[1]Source!G2211</f>
        <v>Техническое обслуживание манометра</v>
      </c>
      <c r="D2042" s="50" t="str">
        <f>[1]Source!H2211</f>
        <v>10 шт.</v>
      </c>
      <c r="E2042" s="48">
        <f>[1]Source!I2211</f>
        <v>2.8</v>
      </c>
      <c r="F2042" s="42"/>
      <c r="G2042" s="49"/>
      <c r="H2042" s="48"/>
      <c r="I2042" s="48"/>
      <c r="J2042" s="42"/>
      <c r="K2042" s="42"/>
      <c r="Q2042">
        <f>ROUND(([1]Source!BZ2211/100)*ROUND(([1]Source!AF2211*[1]Source!AV2211)*[1]Source!I2211, 2), 2)</f>
        <v>723.48</v>
      </c>
      <c r="R2042">
        <f>[1]Source!X2211</f>
        <v>723.48</v>
      </c>
      <c r="S2042">
        <f>ROUND(([1]Source!CA2211/100)*ROUND(([1]Source!AF2211*[1]Source!AV2211)*[1]Source!I2211, 2), 2)</f>
        <v>103.35</v>
      </c>
      <c r="T2042">
        <f>[1]Source!Y2211</f>
        <v>103.35</v>
      </c>
      <c r="U2042">
        <f>ROUND((175/100)*ROUND(([1]Source!AE2211*[1]Source!AV2211)*[1]Source!I2211, 2), 2)</f>
        <v>606.24</v>
      </c>
      <c r="V2042">
        <f>ROUND((108/100)*ROUND([1]Source!CS2211*[1]Source!I2211, 2), 2)</f>
        <v>374.13</v>
      </c>
    </row>
    <row r="2043" spans="1:22" x14ac:dyDescent="0.25">
      <c r="C2043" s="53" t="str">
        <f>"Объем: "&amp;[1]Source!I2211&amp;"=28/"&amp;"10"</f>
        <v>Объем: 2,8=28/10</v>
      </c>
    </row>
    <row r="2044" spans="1:22" ht="14.5" x14ac:dyDescent="0.35">
      <c r="A2044" s="51"/>
      <c r="B2044" s="51"/>
      <c r="C2044" s="51" t="s">
        <v>183</v>
      </c>
      <c r="D2044" s="50"/>
      <c r="E2044" s="48"/>
      <c r="F2044" s="42">
        <f>[1]Source!AO2211</f>
        <v>30.76</v>
      </c>
      <c r="G2044" s="49" t="str">
        <f>[1]Source!DG2211</f>
        <v>)*12</v>
      </c>
      <c r="H2044" s="48">
        <f>[1]Source!AV2211</f>
        <v>1</v>
      </c>
      <c r="I2044" s="48">
        <f>IF([1]Source!BA2211&lt;&gt; 0, [1]Source!BA2211, 1)</f>
        <v>1</v>
      </c>
      <c r="J2044" s="42">
        <f>[1]Source!S2211</f>
        <v>1033.54</v>
      </c>
      <c r="K2044" s="42"/>
    </row>
    <row r="2045" spans="1:22" ht="14.5" x14ac:dyDescent="0.35">
      <c r="A2045" s="51"/>
      <c r="B2045" s="51"/>
      <c r="C2045" s="51" t="s">
        <v>182</v>
      </c>
      <c r="D2045" s="50"/>
      <c r="E2045" s="48"/>
      <c r="F2045" s="42">
        <f>[1]Source!AM2211</f>
        <v>15.8</v>
      </c>
      <c r="G2045" s="49" t="str">
        <f>[1]Source!DE2211</f>
        <v>)*12</v>
      </c>
      <c r="H2045" s="48">
        <f>[1]Source!AV2211</f>
        <v>1</v>
      </c>
      <c r="I2045" s="48">
        <f>IF([1]Source!BB2211&lt;&gt; 0, [1]Source!BB2211, 1)</f>
        <v>1</v>
      </c>
      <c r="J2045" s="42">
        <f>[1]Source!Q2211</f>
        <v>530.88</v>
      </c>
      <c r="K2045" s="42"/>
    </row>
    <row r="2046" spans="1:22" ht="14.5" x14ac:dyDescent="0.35">
      <c r="A2046" s="51"/>
      <c r="B2046" s="51"/>
      <c r="C2046" s="51" t="s">
        <v>181</v>
      </c>
      <c r="D2046" s="50"/>
      <c r="E2046" s="48"/>
      <c r="F2046" s="42">
        <f>[1]Source!AN2211</f>
        <v>10.31</v>
      </c>
      <c r="G2046" s="49" t="str">
        <f>[1]Source!DF2211</f>
        <v>)*12</v>
      </c>
      <c r="H2046" s="48">
        <f>[1]Source!AV2211</f>
        <v>1</v>
      </c>
      <c r="I2046" s="48">
        <f>IF([1]Source!BS2211&lt;&gt; 0, [1]Source!BS2211, 1)</f>
        <v>1</v>
      </c>
      <c r="J2046" s="52">
        <f>[1]Source!R2211</f>
        <v>346.42</v>
      </c>
      <c r="K2046" s="42"/>
    </row>
    <row r="2047" spans="1:22" ht="14.5" x14ac:dyDescent="0.35">
      <c r="A2047" s="51"/>
      <c r="B2047" s="51"/>
      <c r="C2047" s="51" t="s">
        <v>179</v>
      </c>
      <c r="D2047" s="50" t="s">
        <v>176</v>
      </c>
      <c r="E2047" s="48">
        <f>[1]Source!AT2211</f>
        <v>70</v>
      </c>
      <c r="F2047" s="42"/>
      <c r="G2047" s="49"/>
      <c r="H2047" s="48"/>
      <c r="I2047" s="48"/>
      <c r="J2047" s="42">
        <f>SUM(R2042:R2046)</f>
        <v>723.48</v>
      </c>
      <c r="K2047" s="42"/>
    </row>
    <row r="2048" spans="1:22" ht="14.5" x14ac:dyDescent="0.35">
      <c r="A2048" s="51"/>
      <c r="B2048" s="51"/>
      <c r="C2048" s="51" t="s">
        <v>178</v>
      </c>
      <c r="D2048" s="50" t="s">
        <v>176</v>
      </c>
      <c r="E2048" s="48">
        <f>[1]Source!AU2211</f>
        <v>10</v>
      </c>
      <c r="F2048" s="42"/>
      <c r="G2048" s="49"/>
      <c r="H2048" s="48"/>
      <c r="I2048" s="48"/>
      <c r="J2048" s="42">
        <f>SUM(T2042:T2047)</f>
        <v>103.35</v>
      </c>
      <c r="K2048" s="42"/>
    </row>
    <row r="2049" spans="1:22" ht="14.5" x14ac:dyDescent="0.35">
      <c r="A2049" s="51"/>
      <c r="B2049" s="51"/>
      <c r="C2049" s="51" t="s">
        <v>177</v>
      </c>
      <c r="D2049" s="50" t="s">
        <v>176</v>
      </c>
      <c r="E2049" s="48">
        <f>108</f>
        <v>108</v>
      </c>
      <c r="F2049" s="42"/>
      <c r="G2049" s="49"/>
      <c r="H2049" s="48"/>
      <c r="I2049" s="48"/>
      <c r="J2049" s="42">
        <f>SUM(V2042:V2048)</f>
        <v>374.13</v>
      </c>
      <c r="K2049" s="42"/>
    </row>
    <row r="2050" spans="1:22" ht="14.5" x14ac:dyDescent="0.35">
      <c r="A2050" s="51"/>
      <c r="B2050" s="51"/>
      <c r="C2050" s="51" t="s">
        <v>175</v>
      </c>
      <c r="D2050" s="50" t="s">
        <v>174</v>
      </c>
      <c r="E2050" s="48">
        <f>[1]Source!AQ2211</f>
        <v>0.1</v>
      </c>
      <c r="F2050" s="42"/>
      <c r="G2050" s="49" t="str">
        <f>[1]Source!DI2211</f>
        <v>)*12</v>
      </c>
      <c r="H2050" s="48">
        <f>[1]Source!AV2211</f>
        <v>1</v>
      </c>
      <c r="I2050" s="48"/>
      <c r="J2050" s="42"/>
      <c r="K2050" s="42">
        <f>[1]Source!U2211</f>
        <v>3.3600000000000003</v>
      </c>
    </row>
    <row r="2051" spans="1:22" ht="14" x14ac:dyDescent="0.3">
      <c r="A2051" s="47"/>
      <c r="B2051" s="47"/>
      <c r="C2051" s="47"/>
      <c r="D2051" s="47"/>
      <c r="E2051" s="47"/>
      <c r="F2051" s="47"/>
      <c r="G2051" s="47"/>
      <c r="H2051" s="47"/>
      <c r="I2051" s="183">
        <f>J2044+J2045+J2047+J2048+J2049</f>
        <v>2765.38</v>
      </c>
      <c r="J2051" s="183"/>
      <c r="K2051" s="46">
        <f>IF([1]Source!I2211&lt;&gt;0, ROUND(I2051/[1]Source!I2211, 2), 0)</f>
        <v>987.64</v>
      </c>
      <c r="P2051" s="45">
        <f>I2051</f>
        <v>2765.38</v>
      </c>
    </row>
    <row r="2052" spans="1:22" ht="28" x14ac:dyDescent="0.35">
      <c r="A2052" s="51">
        <v>213</v>
      </c>
      <c r="B2052" s="51" t="str">
        <f>[1]Source!F2212</f>
        <v>1.23-2103-42-1/1</v>
      </c>
      <c r="C2052" s="51" t="str">
        <f>[1]Source!G2212</f>
        <v>Техническое обслуживание термометра</v>
      </c>
      <c r="D2052" s="50" t="str">
        <f>[1]Source!H2212</f>
        <v>10 шт.</v>
      </c>
      <c r="E2052" s="48">
        <f>[1]Source!I2212</f>
        <v>0.8</v>
      </c>
      <c r="F2052" s="42"/>
      <c r="G2052" s="49"/>
      <c r="H2052" s="48"/>
      <c r="I2052" s="48"/>
      <c r="J2052" s="42"/>
      <c r="K2052" s="42"/>
      <c r="Q2052">
        <f>ROUND(([1]Source!BZ2212/100)*ROUND(([1]Source!AF2212*[1]Source!AV2212)*[1]Source!I2212, 2), 2)</f>
        <v>206.71</v>
      </c>
      <c r="R2052">
        <f>[1]Source!X2212</f>
        <v>206.71</v>
      </c>
      <c r="S2052">
        <f>ROUND(([1]Source!CA2212/100)*ROUND(([1]Source!AF2212*[1]Source!AV2212)*[1]Source!I2212, 2), 2)</f>
        <v>29.53</v>
      </c>
      <c r="T2052">
        <f>[1]Source!Y2212</f>
        <v>29.53</v>
      </c>
      <c r="U2052">
        <f>ROUND((175/100)*ROUND(([1]Source!AE2212*[1]Source!AV2212)*[1]Source!I2212, 2), 2)</f>
        <v>173.22</v>
      </c>
      <c r="V2052">
        <f>ROUND((108/100)*ROUND([1]Source!CS2212*[1]Source!I2212, 2), 2)</f>
        <v>106.9</v>
      </c>
    </row>
    <row r="2053" spans="1:22" x14ac:dyDescent="0.25">
      <c r="C2053" s="53" t="str">
        <f>"Объем: "&amp;[1]Source!I2212&amp;"=8/"&amp;"10"</f>
        <v>Объем: 0,8=8/10</v>
      </c>
    </row>
    <row r="2054" spans="1:22" ht="14.5" x14ac:dyDescent="0.35">
      <c r="A2054" s="51"/>
      <c r="B2054" s="51"/>
      <c r="C2054" s="51" t="s">
        <v>183</v>
      </c>
      <c r="D2054" s="50"/>
      <c r="E2054" s="48"/>
      <c r="F2054" s="42">
        <f>[1]Source!AO2212</f>
        <v>30.76</v>
      </c>
      <c r="G2054" s="49" t="str">
        <f>[1]Source!DG2212</f>
        <v>)*12</v>
      </c>
      <c r="H2054" s="48">
        <f>[1]Source!AV2212</f>
        <v>1</v>
      </c>
      <c r="I2054" s="48">
        <f>IF([1]Source!BA2212&lt;&gt; 0, [1]Source!BA2212, 1)</f>
        <v>1</v>
      </c>
      <c r="J2054" s="42">
        <f>[1]Source!S2212</f>
        <v>295.3</v>
      </c>
      <c r="K2054" s="42"/>
    </row>
    <row r="2055" spans="1:22" ht="14.5" x14ac:dyDescent="0.35">
      <c r="A2055" s="51"/>
      <c r="B2055" s="51"/>
      <c r="C2055" s="51" t="s">
        <v>182</v>
      </c>
      <c r="D2055" s="50"/>
      <c r="E2055" s="48"/>
      <c r="F2055" s="42">
        <f>[1]Source!AM2212</f>
        <v>15.8</v>
      </c>
      <c r="G2055" s="49" t="str">
        <f>[1]Source!DE2212</f>
        <v>)*12</v>
      </c>
      <c r="H2055" s="48">
        <f>[1]Source!AV2212</f>
        <v>1</v>
      </c>
      <c r="I2055" s="48">
        <f>IF([1]Source!BB2212&lt;&gt; 0, [1]Source!BB2212, 1)</f>
        <v>1</v>
      </c>
      <c r="J2055" s="42">
        <f>[1]Source!Q2212</f>
        <v>151.68</v>
      </c>
      <c r="K2055" s="42"/>
    </row>
    <row r="2056" spans="1:22" ht="14.5" x14ac:dyDescent="0.35">
      <c r="A2056" s="51"/>
      <c r="B2056" s="51"/>
      <c r="C2056" s="51" t="s">
        <v>181</v>
      </c>
      <c r="D2056" s="50"/>
      <c r="E2056" s="48"/>
      <c r="F2056" s="42">
        <f>[1]Source!AN2212</f>
        <v>10.31</v>
      </c>
      <c r="G2056" s="49" t="str">
        <f>[1]Source!DF2212</f>
        <v>)*12</v>
      </c>
      <c r="H2056" s="48">
        <f>[1]Source!AV2212</f>
        <v>1</v>
      </c>
      <c r="I2056" s="48">
        <f>IF([1]Source!BS2212&lt;&gt; 0, [1]Source!BS2212, 1)</f>
        <v>1</v>
      </c>
      <c r="J2056" s="52">
        <f>[1]Source!R2212</f>
        <v>98.98</v>
      </c>
      <c r="K2056" s="42"/>
    </row>
    <row r="2057" spans="1:22" ht="14.5" x14ac:dyDescent="0.35">
      <c r="A2057" s="51"/>
      <c r="B2057" s="51"/>
      <c r="C2057" s="51" t="s">
        <v>179</v>
      </c>
      <c r="D2057" s="50" t="s">
        <v>176</v>
      </c>
      <c r="E2057" s="48">
        <f>[1]Source!AT2212</f>
        <v>70</v>
      </c>
      <c r="F2057" s="42"/>
      <c r="G2057" s="49"/>
      <c r="H2057" s="48"/>
      <c r="I2057" s="48"/>
      <c r="J2057" s="42">
        <f>SUM(R2052:R2056)</f>
        <v>206.71</v>
      </c>
      <c r="K2057" s="42"/>
    </row>
    <row r="2058" spans="1:22" ht="14.5" x14ac:dyDescent="0.35">
      <c r="A2058" s="51"/>
      <c r="B2058" s="51"/>
      <c r="C2058" s="51" t="s">
        <v>178</v>
      </c>
      <c r="D2058" s="50" t="s">
        <v>176</v>
      </c>
      <c r="E2058" s="48">
        <f>[1]Source!AU2212</f>
        <v>10</v>
      </c>
      <c r="F2058" s="42"/>
      <c r="G2058" s="49"/>
      <c r="H2058" s="48"/>
      <c r="I2058" s="48"/>
      <c r="J2058" s="42">
        <f>SUM(T2052:T2057)</f>
        <v>29.53</v>
      </c>
      <c r="K2058" s="42"/>
    </row>
    <row r="2059" spans="1:22" ht="14.5" x14ac:dyDescent="0.35">
      <c r="A2059" s="51"/>
      <c r="B2059" s="51"/>
      <c r="C2059" s="51" t="s">
        <v>177</v>
      </c>
      <c r="D2059" s="50" t="s">
        <v>176</v>
      </c>
      <c r="E2059" s="48">
        <f>108</f>
        <v>108</v>
      </c>
      <c r="F2059" s="42"/>
      <c r="G2059" s="49"/>
      <c r="H2059" s="48"/>
      <c r="I2059" s="48"/>
      <c r="J2059" s="42">
        <f>SUM(V2052:V2058)</f>
        <v>106.9</v>
      </c>
      <c r="K2059" s="42"/>
    </row>
    <row r="2060" spans="1:22" ht="14.5" x14ac:dyDescent="0.35">
      <c r="A2060" s="51"/>
      <c r="B2060" s="51"/>
      <c r="C2060" s="51" t="s">
        <v>175</v>
      </c>
      <c r="D2060" s="50" t="s">
        <v>174</v>
      </c>
      <c r="E2060" s="48">
        <f>[1]Source!AQ2212</f>
        <v>0.1</v>
      </c>
      <c r="F2060" s="42"/>
      <c r="G2060" s="49" t="str">
        <f>[1]Source!DI2212</f>
        <v>)*12</v>
      </c>
      <c r="H2060" s="48">
        <f>[1]Source!AV2212</f>
        <v>1</v>
      </c>
      <c r="I2060" s="48"/>
      <c r="J2060" s="42"/>
      <c r="K2060" s="42">
        <f>[1]Source!U2212</f>
        <v>0.96000000000000019</v>
      </c>
    </row>
    <row r="2061" spans="1:22" ht="14" x14ac:dyDescent="0.3">
      <c r="A2061" s="47"/>
      <c r="B2061" s="47"/>
      <c r="C2061" s="47"/>
      <c r="D2061" s="47"/>
      <c r="E2061" s="47"/>
      <c r="F2061" s="47"/>
      <c r="G2061" s="47"/>
      <c r="H2061" s="47"/>
      <c r="I2061" s="183">
        <f>J2054+J2055+J2057+J2058+J2059</f>
        <v>790.12</v>
      </c>
      <c r="J2061" s="183"/>
      <c r="K2061" s="46">
        <f>IF([1]Source!I2212&lt;&gt;0, ROUND(I2061/[1]Source!I2212, 2), 0)</f>
        <v>987.65</v>
      </c>
      <c r="P2061" s="45">
        <f>I2061</f>
        <v>790.12</v>
      </c>
    </row>
    <row r="2062" spans="1:22" ht="28" x14ac:dyDescent="0.35">
      <c r="A2062" s="51">
        <v>214</v>
      </c>
      <c r="B2062" s="51" t="str">
        <f>[1]Source!F2213</f>
        <v>1.17-2103-16-1/1</v>
      </c>
      <c r="C2062" s="51" t="str">
        <f>[1]Source!G2213</f>
        <v>Техническое обслуживание крана трехходового шарового под манометр</v>
      </c>
      <c r="D2062" s="50" t="str">
        <f>[1]Source!H2213</f>
        <v>10 шт.</v>
      </c>
      <c r="E2062" s="48">
        <f>[1]Source!I2213</f>
        <v>3.2</v>
      </c>
      <c r="F2062" s="42"/>
      <c r="G2062" s="49"/>
      <c r="H2062" s="48"/>
      <c r="I2062" s="48"/>
      <c r="J2062" s="42"/>
      <c r="K2062" s="42"/>
      <c r="Q2062">
        <f>ROUND(([1]Source!BZ2213/100)*ROUND(([1]Source!AF2213*[1]Source!AV2213)*[1]Source!I2213, 2), 2)</f>
        <v>8173.4</v>
      </c>
      <c r="R2062">
        <f>[1]Source!X2213</f>
        <v>8173.4</v>
      </c>
      <c r="S2062">
        <f>ROUND(([1]Source!CA2213/100)*ROUND(([1]Source!AF2213*[1]Source!AV2213)*[1]Source!I2213, 2), 2)</f>
        <v>1167.6300000000001</v>
      </c>
      <c r="T2062">
        <f>[1]Source!Y2213</f>
        <v>1167.6300000000001</v>
      </c>
      <c r="U2062">
        <f>ROUND((175/100)*ROUND(([1]Source!AE2213*[1]Source!AV2213)*[1]Source!I2213, 2), 2)</f>
        <v>0</v>
      </c>
      <c r="V2062">
        <f>ROUND((108/100)*ROUND([1]Source!CS2213*[1]Source!I2213, 2), 2)</f>
        <v>0</v>
      </c>
    </row>
    <row r="2063" spans="1:22" x14ac:dyDescent="0.25">
      <c r="C2063" s="53" t="str">
        <f>"Объем: "&amp;[1]Source!I2213&amp;"=32/"&amp;"10"</f>
        <v>Объем: 3,2=32/10</v>
      </c>
    </row>
    <row r="2064" spans="1:22" ht="14.5" x14ac:dyDescent="0.35">
      <c r="A2064" s="51"/>
      <c r="B2064" s="51"/>
      <c r="C2064" s="51" t="s">
        <v>183</v>
      </c>
      <c r="D2064" s="50"/>
      <c r="E2064" s="48"/>
      <c r="F2064" s="42">
        <f>[1]Source!AO2213</f>
        <v>304.07</v>
      </c>
      <c r="G2064" s="49" t="str">
        <f>[1]Source!DG2213</f>
        <v>)*12</v>
      </c>
      <c r="H2064" s="48">
        <f>[1]Source!AV2213</f>
        <v>1</v>
      </c>
      <c r="I2064" s="48">
        <f>IF([1]Source!BA2213&lt;&gt; 0, [1]Source!BA2213, 1)</f>
        <v>1</v>
      </c>
      <c r="J2064" s="42">
        <f>[1]Source!S2213</f>
        <v>11676.29</v>
      </c>
      <c r="K2064" s="42"/>
    </row>
    <row r="2065" spans="1:22" ht="14.5" x14ac:dyDescent="0.35">
      <c r="A2065" s="51"/>
      <c r="B2065" s="51"/>
      <c r="C2065" s="51" t="s">
        <v>180</v>
      </c>
      <c r="D2065" s="50"/>
      <c r="E2065" s="48"/>
      <c r="F2065" s="42">
        <f>[1]Source!AL2213</f>
        <v>0.28999999999999998</v>
      </c>
      <c r="G2065" s="49" t="str">
        <f>[1]Source!DD2213</f>
        <v>)*12</v>
      </c>
      <c r="H2065" s="48">
        <f>[1]Source!AW2213</f>
        <v>1</v>
      </c>
      <c r="I2065" s="48">
        <f>IF([1]Source!BC2213&lt;&gt; 0, [1]Source!BC2213, 1)</f>
        <v>1</v>
      </c>
      <c r="J2065" s="42">
        <f>[1]Source!P2213</f>
        <v>11.14</v>
      </c>
      <c r="K2065" s="42"/>
    </row>
    <row r="2066" spans="1:22" ht="14.5" x14ac:dyDescent="0.35">
      <c r="A2066" s="51"/>
      <c r="B2066" s="51"/>
      <c r="C2066" s="51" t="s">
        <v>179</v>
      </c>
      <c r="D2066" s="50" t="s">
        <v>176</v>
      </c>
      <c r="E2066" s="48">
        <f>[1]Source!AT2213</f>
        <v>70</v>
      </c>
      <c r="F2066" s="42"/>
      <c r="G2066" s="49"/>
      <c r="H2066" s="48"/>
      <c r="I2066" s="48"/>
      <c r="J2066" s="42">
        <f>SUM(R2062:R2065)</f>
        <v>8173.4</v>
      </c>
      <c r="K2066" s="42"/>
    </row>
    <row r="2067" spans="1:22" ht="14.5" x14ac:dyDescent="0.35">
      <c r="A2067" s="51"/>
      <c r="B2067" s="51"/>
      <c r="C2067" s="51" t="s">
        <v>178</v>
      </c>
      <c r="D2067" s="50" t="s">
        <v>176</v>
      </c>
      <c r="E2067" s="48">
        <f>[1]Source!AU2213</f>
        <v>10</v>
      </c>
      <c r="F2067" s="42"/>
      <c r="G2067" s="49"/>
      <c r="H2067" s="48"/>
      <c r="I2067" s="48"/>
      <c r="J2067" s="42">
        <f>SUM(T2062:T2066)</f>
        <v>1167.6300000000001</v>
      </c>
      <c r="K2067" s="42"/>
    </row>
    <row r="2068" spans="1:22" ht="14.5" x14ac:dyDescent="0.35">
      <c r="A2068" s="51"/>
      <c r="B2068" s="51"/>
      <c r="C2068" s="51" t="s">
        <v>175</v>
      </c>
      <c r="D2068" s="50" t="s">
        <v>174</v>
      </c>
      <c r="E2068" s="48">
        <f>[1]Source!AQ2213</f>
        <v>0.9</v>
      </c>
      <c r="F2068" s="42"/>
      <c r="G2068" s="49" t="str">
        <f>[1]Source!DI2213</f>
        <v>)*12</v>
      </c>
      <c r="H2068" s="48">
        <f>[1]Source!AV2213</f>
        <v>1</v>
      </c>
      <c r="I2068" s="48"/>
      <c r="J2068" s="42"/>
      <c r="K2068" s="42">
        <f>[1]Source!U2213</f>
        <v>34.56</v>
      </c>
    </row>
    <row r="2069" spans="1:22" ht="14" x14ac:dyDescent="0.3">
      <c r="A2069" s="47"/>
      <c r="B2069" s="47"/>
      <c r="C2069" s="47"/>
      <c r="D2069" s="47"/>
      <c r="E2069" s="47"/>
      <c r="F2069" s="47"/>
      <c r="G2069" s="47"/>
      <c r="H2069" s="47"/>
      <c r="I2069" s="183">
        <f>J2064+J2065+J2066+J2067</f>
        <v>21028.460000000003</v>
      </c>
      <c r="J2069" s="183"/>
      <c r="K2069" s="46">
        <f>IF([1]Source!I2213&lt;&gt;0, ROUND(I2069/[1]Source!I2213, 2), 0)</f>
        <v>6571.39</v>
      </c>
      <c r="P2069" s="45">
        <f>I2069</f>
        <v>21028.460000000003</v>
      </c>
    </row>
    <row r="2071" spans="1:22" ht="14" x14ac:dyDescent="0.3">
      <c r="A2071" s="189" t="str">
        <f>CONCATENATE("Итого по подразделу: ",IF([1]Source!G2215&lt;&gt;"Новый подраздел", [1]Source!G2215, ""))</f>
        <v>Итого по подразделу: Манометры, термометры</v>
      </c>
      <c r="B2071" s="189"/>
      <c r="C2071" s="189"/>
      <c r="D2071" s="189"/>
      <c r="E2071" s="189"/>
      <c r="F2071" s="189"/>
      <c r="G2071" s="189"/>
      <c r="H2071" s="189"/>
      <c r="I2071" s="184">
        <f>SUM(P2041:P2070)</f>
        <v>24583.960000000003</v>
      </c>
      <c r="J2071" s="185"/>
      <c r="K2071" s="38"/>
    </row>
    <row r="2074" spans="1:22" ht="14" x14ac:dyDescent="0.3">
      <c r="A2074" s="189" t="str">
        <f>CONCATENATE("Итого по разделу: ",IF([1]Source!G2245&lt;&gt;"Новый раздел", [1]Source!G2245, ""))</f>
        <v>Итого по разделу: Теплоснабжение вентустановок</v>
      </c>
      <c r="B2074" s="189"/>
      <c r="C2074" s="189"/>
      <c r="D2074" s="189"/>
      <c r="E2074" s="189"/>
      <c r="F2074" s="189"/>
      <c r="G2074" s="189"/>
      <c r="H2074" s="189"/>
      <c r="I2074" s="184">
        <f>SUM(P1862:P2073)</f>
        <v>69858.98000000001</v>
      </c>
      <c r="J2074" s="185"/>
      <c r="K2074" s="38"/>
    </row>
    <row r="2077" spans="1:22" ht="16.5" x14ac:dyDescent="0.35">
      <c r="A2077" s="190" t="str">
        <f>CONCATENATE("Раздел: ",IF([1]Source!G2275&lt;&gt;"Новый раздел", [1]Source!G2275, ""))</f>
        <v>Раздел: Холодоснабжение VRF оборудование</v>
      </c>
      <c r="B2077" s="190"/>
      <c r="C2077" s="190"/>
      <c r="D2077" s="190"/>
      <c r="E2077" s="190"/>
      <c r="F2077" s="190"/>
      <c r="G2077" s="190"/>
      <c r="H2077" s="190"/>
      <c r="I2077" s="190"/>
      <c r="J2077" s="190"/>
      <c r="K2077" s="190"/>
    </row>
    <row r="2078" spans="1:22" ht="42" x14ac:dyDescent="0.35">
      <c r="A2078" s="51">
        <v>215</v>
      </c>
      <c r="B2078" s="51" t="str">
        <f>[1]Source!F2279</f>
        <v>1.18-2403-18-2/1</v>
      </c>
      <c r="C2078" s="51" t="str">
        <f>[1]Source!G2279</f>
        <v>Техническое обслуживание наружных блоков сплит систем мощностью свыше 10 кВт - ежемесячное</v>
      </c>
      <c r="D2078" s="50" t="str">
        <f>[1]Source!H2279</f>
        <v>1 блок</v>
      </c>
      <c r="E2078" s="48">
        <f>[1]Source!I2279</f>
        <v>7</v>
      </c>
      <c r="F2078" s="42"/>
      <c r="G2078" s="49"/>
      <c r="H2078" s="48"/>
      <c r="I2078" s="48"/>
      <c r="J2078" s="42"/>
      <c r="K2078" s="42"/>
      <c r="Q2078">
        <f>ROUND(([1]Source!BZ2279/100)*ROUND(([1]Source!AF2279*[1]Source!AV2279)*[1]Source!I2279, 2), 2)</f>
        <v>16936.75</v>
      </c>
      <c r="R2078">
        <f>[1]Source!X2279</f>
        <v>16936.75</v>
      </c>
      <c r="S2078">
        <f>ROUND(([1]Source!CA2279/100)*ROUND(([1]Source!AF2279*[1]Source!AV2279)*[1]Source!I2279, 2), 2)</f>
        <v>2419.54</v>
      </c>
      <c r="T2078">
        <f>[1]Source!Y2279</f>
        <v>2419.54</v>
      </c>
      <c r="U2078">
        <f>ROUND((175/100)*ROUND(([1]Source!AE2279*[1]Source!AV2279)*[1]Source!I2279, 2), 2)</f>
        <v>0.98</v>
      </c>
      <c r="V2078">
        <f>ROUND((108/100)*ROUND([1]Source!CS2279*[1]Source!I2279, 2), 2)</f>
        <v>0.6</v>
      </c>
    </row>
    <row r="2079" spans="1:22" ht="14.5" x14ac:dyDescent="0.35">
      <c r="A2079" s="51"/>
      <c r="B2079" s="51"/>
      <c r="C2079" s="51" t="s">
        <v>183</v>
      </c>
      <c r="D2079" s="50"/>
      <c r="E2079" s="48"/>
      <c r="F2079" s="42">
        <f>[1]Source!AO2279</f>
        <v>864.12</v>
      </c>
      <c r="G2079" s="49" t="str">
        <f>[1]Source!DG2279</f>
        <v>)*4</v>
      </c>
      <c r="H2079" s="48">
        <f>[1]Source!AV2279</f>
        <v>1</v>
      </c>
      <c r="I2079" s="48">
        <f>IF([1]Source!BA2279&lt;&gt; 0, [1]Source!BA2279, 1)</f>
        <v>1</v>
      </c>
      <c r="J2079" s="42">
        <f>[1]Source!S2279</f>
        <v>24195.360000000001</v>
      </c>
      <c r="K2079" s="42"/>
    </row>
    <row r="2080" spans="1:22" ht="14.5" x14ac:dyDescent="0.35">
      <c r="A2080" s="51"/>
      <c r="B2080" s="51"/>
      <c r="C2080" s="51" t="s">
        <v>182</v>
      </c>
      <c r="D2080" s="50"/>
      <c r="E2080" s="48"/>
      <c r="F2080" s="42">
        <f>[1]Source!AM2279</f>
        <v>7.67</v>
      </c>
      <c r="G2080" s="49" t="str">
        <f>[1]Source!DE2279</f>
        <v>)*4</v>
      </c>
      <c r="H2080" s="48">
        <f>[1]Source!AV2279</f>
        <v>1</v>
      </c>
      <c r="I2080" s="48">
        <f>IF([1]Source!BB2279&lt;&gt; 0, [1]Source!BB2279, 1)</f>
        <v>1</v>
      </c>
      <c r="J2080" s="42">
        <f>[1]Source!Q2279</f>
        <v>214.76</v>
      </c>
      <c r="K2080" s="42"/>
    </row>
    <row r="2081" spans="1:22" ht="14.5" x14ac:dyDescent="0.35">
      <c r="A2081" s="51"/>
      <c r="B2081" s="51"/>
      <c r="C2081" s="51" t="s">
        <v>181</v>
      </c>
      <c r="D2081" s="50"/>
      <c r="E2081" s="48"/>
      <c r="F2081" s="42">
        <f>[1]Source!AN2279</f>
        <v>0.02</v>
      </c>
      <c r="G2081" s="49" t="str">
        <f>[1]Source!DF2279</f>
        <v>)*4</v>
      </c>
      <c r="H2081" s="48">
        <f>[1]Source!AV2279</f>
        <v>1</v>
      </c>
      <c r="I2081" s="48">
        <f>IF([1]Source!BS2279&lt;&gt; 0, [1]Source!BS2279, 1)</f>
        <v>1</v>
      </c>
      <c r="J2081" s="52">
        <f>[1]Source!R2279</f>
        <v>0.56000000000000005</v>
      </c>
      <c r="K2081" s="42"/>
    </row>
    <row r="2082" spans="1:22" ht="14.5" x14ac:dyDescent="0.35">
      <c r="A2082" s="51"/>
      <c r="B2082" s="51"/>
      <c r="C2082" s="51" t="s">
        <v>180</v>
      </c>
      <c r="D2082" s="50"/>
      <c r="E2082" s="48"/>
      <c r="F2082" s="42">
        <f>[1]Source!AL2279</f>
        <v>2.0499999999999998</v>
      </c>
      <c r="G2082" s="49" t="str">
        <f>[1]Source!DD2279</f>
        <v>)*4</v>
      </c>
      <c r="H2082" s="48">
        <f>[1]Source!AW2279</f>
        <v>1</v>
      </c>
      <c r="I2082" s="48">
        <f>IF([1]Source!BC2279&lt;&gt; 0, [1]Source!BC2279, 1)</f>
        <v>1</v>
      </c>
      <c r="J2082" s="42">
        <f>[1]Source!P2279</f>
        <v>57.4</v>
      </c>
      <c r="K2082" s="42"/>
    </row>
    <row r="2083" spans="1:22" ht="14.5" x14ac:dyDescent="0.35">
      <c r="A2083" s="51"/>
      <c r="B2083" s="51"/>
      <c r="C2083" s="51" t="s">
        <v>179</v>
      </c>
      <c r="D2083" s="50" t="s">
        <v>176</v>
      </c>
      <c r="E2083" s="48">
        <f>[1]Source!AT2279</f>
        <v>70</v>
      </c>
      <c r="F2083" s="42"/>
      <c r="G2083" s="49"/>
      <c r="H2083" s="48"/>
      <c r="I2083" s="48"/>
      <c r="J2083" s="42">
        <f>SUM(R2078:R2082)</f>
        <v>16936.75</v>
      </c>
      <c r="K2083" s="42"/>
    </row>
    <row r="2084" spans="1:22" ht="14.5" x14ac:dyDescent="0.35">
      <c r="A2084" s="51"/>
      <c r="B2084" s="51"/>
      <c r="C2084" s="51" t="s">
        <v>178</v>
      </c>
      <c r="D2084" s="50" t="s">
        <v>176</v>
      </c>
      <c r="E2084" s="48">
        <f>[1]Source!AU2279</f>
        <v>10</v>
      </c>
      <c r="F2084" s="42"/>
      <c r="G2084" s="49"/>
      <c r="H2084" s="48"/>
      <c r="I2084" s="48"/>
      <c r="J2084" s="42">
        <f>SUM(T2078:T2083)</f>
        <v>2419.54</v>
      </c>
      <c r="K2084" s="42"/>
    </row>
    <row r="2085" spans="1:22" ht="14.5" x14ac:dyDescent="0.35">
      <c r="A2085" s="51"/>
      <c r="B2085" s="51"/>
      <c r="C2085" s="51" t="s">
        <v>177</v>
      </c>
      <c r="D2085" s="50" t="s">
        <v>176</v>
      </c>
      <c r="E2085" s="48">
        <f>108</f>
        <v>108</v>
      </c>
      <c r="F2085" s="42"/>
      <c r="G2085" s="49"/>
      <c r="H2085" s="48"/>
      <c r="I2085" s="48"/>
      <c r="J2085" s="42">
        <f>SUM(V2078:V2084)</f>
        <v>0.6</v>
      </c>
      <c r="K2085" s="42"/>
    </row>
    <row r="2086" spans="1:22" ht="14.5" x14ac:dyDescent="0.35">
      <c r="A2086" s="51"/>
      <c r="B2086" s="51"/>
      <c r="C2086" s="51" t="s">
        <v>175</v>
      </c>
      <c r="D2086" s="50" t="s">
        <v>174</v>
      </c>
      <c r="E2086" s="48">
        <f>[1]Source!AQ2279</f>
        <v>2.38</v>
      </c>
      <c r="F2086" s="42"/>
      <c r="G2086" s="49" t="str">
        <f>[1]Source!DI2279</f>
        <v>)*4</v>
      </c>
      <c r="H2086" s="48">
        <f>[1]Source!AV2279</f>
        <v>1</v>
      </c>
      <c r="I2086" s="48"/>
      <c r="J2086" s="42"/>
      <c r="K2086" s="42">
        <f>[1]Source!U2279</f>
        <v>66.64</v>
      </c>
    </row>
    <row r="2087" spans="1:22" ht="14" x14ac:dyDescent="0.3">
      <c r="A2087" s="47"/>
      <c r="B2087" s="47"/>
      <c r="C2087" s="47"/>
      <c r="D2087" s="47"/>
      <c r="E2087" s="47"/>
      <c r="F2087" s="47"/>
      <c r="G2087" s="47"/>
      <c r="H2087" s="47"/>
      <c r="I2087" s="183">
        <f>J2079+J2080+J2082+J2083+J2084+J2085</f>
        <v>43824.41</v>
      </c>
      <c r="J2087" s="183"/>
      <c r="K2087" s="46">
        <f>IF([1]Source!I2279&lt;&gt;0, ROUND(I2087/[1]Source!I2279, 2), 0)</f>
        <v>6260.63</v>
      </c>
      <c r="P2087" s="45">
        <f>I2087</f>
        <v>43824.41</v>
      </c>
    </row>
    <row r="2088" spans="1:22" ht="42" x14ac:dyDescent="0.35">
      <c r="A2088" s="51">
        <v>216</v>
      </c>
      <c r="B2088" s="51" t="str">
        <f>[1]Source!F2280</f>
        <v>1.18-2403-18-1/1</v>
      </c>
      <c r="C2088" s="51" t="str">
        <f>[1]Source!G2280</f>
        <v>Техническое обслуживание наружных блоков сплит систем мощностью до 10 кВт - ежемесячное</v>
      </c>
      <c r="D2088" s="50" t="str">
        <f>[1]Source!H2280</f>
        <v>1 блок</v>
      </c>
      <c r="E2088" s="48">
        <f>[1]Source!I2280</f>
        <v>1</v>
      </c>
      <c r="F2088" s="42"/>
      <c r="G2088" s="49"/>
      <c r="H2088" s="48"/>
      <c r="I2088" s="48"/>
      <c r="J2088" s="42"/>
      <c r="K2088" s="42"/>
      <c r="Q2088">
        <f>ROUND(([1]Source!BZ2280/100)*ROUND(([1]Source!AF2280*[1]Source!AV2280)*[1]Source!I2280, 2), 2)</f>
        <v>1890.9</v>
      </c>
      <c r="R2088">
        <f>[1]Source!X2280</f>
        <v>1890.9</v>
      </c>
      <c r="S2088">
        <f>ROUND(([1]Source!CA2280/100)*ROUND(([1]Source!AF2280*[1]Source!AV2280)*[1]Source!I2280, 2), 2)</f>
        <v>270.13</v>
      </c>
      <c r="T2088">
        <f>[1]Source!Y2280</f>
        <v>270.13</v>
      </c>
      <c r="U2088">
        <f>ROUND((175/100)*ROUND(([1]Source!AE2280*[1]Source!AV2280)*[1]Source!I2280, 2), 2)</f>
        <v>7.0000000000000007E-2</v>
      </c>
      <c r="V2088">
        <f>ROUND((108/100)*ROUND([1]Source!CS2280*[1]Source!I2280, 2), 2)</f>
        <v>0.04</v>
      </c>
    </row>
    <row r="2089" spans="1:22" ht="14.5" x14ac:dyDescent="0.35">
      <c r="A2089" s="51"/>
      <c r="B2089" s="51"/>
      <c r="C2089" s="51" t="s">
        <v>183</v>
      </c>
      <c r="D2089" s="50"/>
      <c r="E2089" s="48"/>
      <c r="F2089" s="42">
        <f>[1]Source!AO2280</f>
        <v>675.32</v>
      </c>
      <c r="G2089" s="49" t="str">
        <f>[1]Source!DG2280</f>
        <v>)*4</v>
      </c>
      <c r="H2089" s="48">
        <f>[1]Source!AV2280</f>
        <v>1</v>
      </c>
      <c r="I2089" s="48">
        <f>IF([1]Source!BA2280&lt;&gt; 0, [1]Source!BA2280, 1)</f>
        <v>1</v>
      </c>
      <c r="J2089" s="42">
        <f>[1]Source!S2280</f>
        <v>2701.28</v>
      </c>
      <c r="K2089" s="42"/>
    </row>
    <row r="2090" spans="1:22" ht="14.5" x14ac:dyDescent="0.35">
      <c r="A2090" s="51"/>
      <c r="B2090" s="51"/>
      <c r="C2090" s="51" t="s">
        <v>182</v>
      </c>
      <c r="D2090" s="50"/>
      <c r="E2090" s="48"/>
      <c r="F2090" s="42">
        <f>[1]Source!AM2280</f>
        <v>3.84</v>
      </c>
      <c r="G2090" s="49" t="str">
        <f>[1]Source!DE2280</f>
        <v>)*4</v>
      </c>
      <c r="H2090" s="48">
        <f>[1]Source!AV2280</f>
        <v>1</v>
      </c>
      <c r="I2090" s="48">
        <f>IF([1]Source!BB2280&lt;&gt; 0, [1]Source!BB2280, 1)</f>
        <v>1</v>
      </c>
      <c r="J2090" s="42">
        <f>[1]Source!Q2280</f>
        <v>15.36</v>
      </c>
      <c r="K2090" s="42"/>
    </row>
    <row r="2091" spans="1:22" ht="14.5" x14ac:dyDescent="0.35">
      <c r="A2091" s="51"/>
      <c r="B2091" s="51"/>
      <c r="C2091" s="51" t="s">
        <v>181</v>
      </c>
      <c r="D2091" s="50"/>
      <c r="E2091" s="48"/>
      <c r="F2091" s="42">
        <f>[1]Source!AN2280</f>
        <v>0.01</v>
      </c>
      <c r="G2091" s="49" t="str">
        <f>[1]Source!DF2280</f>
        <v>)*4</v>
      </c>
      <c r="H2091" s="48">
        <f>[1]Source!AV2280</f>
        <v>1</v>
      </c>
      <c r="I2091" s="48">
        <f>IF([1]Source!BS2280&lt;&gt; 0, [1]Source!BS2280, 1)</f>
        <v>1</v>
      </c>
      <c r="J2091" s="52">
        <f>[1]Source!R2280</f>
        <v>0.04</v>
      </c>
      <c r="K2091" s="42"/>
    </row>
    <row r="2092" spans="1:22" ht="14.5" x14ac:dyDescent="0.35">
      <c r="A2092" s="51"/>
      <c r="B2092" s="51"/>
      <c r="C2092" s="51" t="s">
        <v>180</v>
      </c>
      <c r="D2092" s="50"/>
      <c r="E2092" s="48"/>
      <c r="F2092" s="42">
        <f>[1]Source!AL2280</f>
        <v>0.88</v>
      </c>
      <c r="G2092" s="49" t="str">
        <f>[1]Source!DD2280</f>
        <v>)*4</v>
      </c>
      <c r="H2092" s="48">
        <f>[1]Source!AW2280</f>
        <v>1</v>
      </c>
      <c r="I2092" s="48">
        <f>IF([1]Source!BC2280&lt;&gt; 0, [1]Source!BC2280, 1)</f>
        <v>1</v>
      </c>
      <c r="J2092" s="42">
        <f>[1]Source!P2280</f>
        <v>3.52</v>
      </c>
      <c r="K2092" s="42"/>
    </row>
    <row r="2093" spans="1:22" ht="14.5" x14ac:dyDescent="0.35">
      <c r="A2093" s="51"/>
      <c r="B2093" s="51"/>
      <c r="C2093" s="51" t="s">
        <v>179</v>
      </c>
      <c r="D2093" s="50" t="s">
        <v>176</v>
      </c>
      <c r="E2093" s="48">
        <f>[1]Source!AT2280</f>
        <v>70</v>
      </c>
      <c r="F2093" s="42"/>
      <c r="G2093" s="49"/>
      <c r="H2093" s="48"/>
      <c r="I2093" s="48"/>
      <c r="J2093" s="42">
        <f>SUM(R2088:R2092)</f>
        <v>1890.9</v>
      </c>
      <c r="K2093" s="42"/>
    </row>
    <row r="2094" spans="1:22" ht="14.5" x14ac:dyDescent="0.35">
      <c r="A2094" s="51"/>
      <c r="B2094" s="51"/>
      <c r="C2094" s="51" t="s">
        <v>178</v>
      </c>
      <c r="D2094" s="50" t="s">
        <v>176</v>
      </c>
      <c r="E2094" s="48">
        <f>[1]Source!AU2280</f>
        <v>10</v>
      </c>
      <c r="F2094" s="42"/>
      <c r="G2094" s="49"/>
      <c r="H2094" s="48"/>
      <c r="I2094" s="48"/>
      <c r="J2094" s="42">
        <f>SUM(T2088:T2093)</f>
        <v>270.13</v>
      </c>
      <c r="K2094" s="42"/>
    </row>
    <row r="2095" spans="1:22" ht="14.5" x14ac:dyDescent="0.35">
      <c r="A2095" s="51"/>
      <c r="B2095" s="51"/>
      <c r="C2095" s="51" t="s">
        <v>177</v>
      </c>
      <c r="D2095" s="50" t="s">
        <v>176</v>
      </c>
      <c r="E2095" s="48">
        <f>108</f>
        <v>108</v>
      </c>
      <c r="F2095" s="42"/>
      <c r="G2095" s="49"/>
      <c r="H2095" s="48"/>
      <c r="I2095" s="48"/>
      <c r="J2095" s="42">
        <f>SUM(V2088:V2094)</f>
        <v>0.04</v>
      </c>
      <c r="K2095" s="42"/>
    </row>
    <row r="2096" spans="1:22" ht="14.5" x14ac:dyDescent="0.35">
      <c r="A2096" s="51"/>
      <c r="B2096" s="51"/>
      <c r="C2096" s="51" t="s">
        <v>175</v>
      </c>
      <c r="D2096" s="50" t="s">
        <v>174</v>
      </c>
      <c r="E2096" s="48">
        <f>[1]Source!AQ2280</f>
        <v>1.86</v>
      </c>
      <c r="F2096" s="42"/>
      <c r="G2096" s="49" t="str">
        <f>[1]Source!DI2280</f>
        <v>)*4</v>
      </c>
      <c r="H2096" s="48">
        <f>[1]Source!AV2280</f>
        <v>1</v>
      </c>
      <c r="I2096" s="48"/>
      <c r="J2096" s="42"/>
      <c r="K2096" s="42">
        <f>[1]Source!U2280</f>
        <v>7.44</v>
      </c>
    </row>
    <row r="2097" spans="1:22" ht="14" x14ac:dyDescent="0.3">
      <c r="A2097" s="47"/>
      <c r="B2097" s="47"/>
      <c r="C2097" s="47"/>
      <c r="D2097" s="47"/>
      <c r="E2097" s="47"/>
      <c r="F2097" s="47"/>
      <c r="G2097" s="47"/>
      <c r="H2097" s="47"/>
      <c r="I2097" s="183">
        <f>J2089+J2090+J2092+J2093+J2094+J2095</f>
        <v>4881.2300000000005</v>
      </c>
      <c r="J2097" s="183"/>
      <c r="K2097" s="46">
        <f>IF([1]Source!I2280&lt;&gt;0, ROUND(I2097/[1]Source!I2280, 2), 0)</f>
        <v>4881.2299999999996</v>
      </c>
      <c r="P2097" s="45">
        <f>I2097</f>
        <v>4881.2300000000005</v>
      </c>
    </row>
    <row r="2098" spans="1:22" ht="42" x14ac:dyDescent="0.35">
      <c r="A2098" s="51">
        <v>217</v>
      </c>
      <c r="B2098" s="51" t="str">
        <f>[1]Source!F2281</f>
        <v>1.18-2403-17-2/1</v>
      </c>
      <c r="C2098" s="51" t="str">
        <f>[1]Source!G2281</f>
        <v>Техническое обслуживание внутренних кассетных блоков сплит систем мощностью свыше 5 кВт - ежемесячное</v>
      </c>
      <c r="D2098" s="50" t="str">
        <f>[1]Source!H2281</f>
        <v>1 блок</v>
      </c>
      <c r="E2098" s="48">
        <f>[1]Source!I2281</f>
        <v>41</v>
      </c>
      <c r="F2098" s="42"/>
      <c r="G2098" s="49"/>
      <c r="H2098" s="48"/>
      <c r="I2098" s="48"/>
      <c r="J2098" s="42"/>
      <c r="K2098" s="42"/>
      <c r="Q2098">
        <f>ROUND(([1]Source!BZ2281/100)*ROUND(([1]Source!AF2281*[1]Source!AV2281)*[1]Source!I2281, 2), 2)</f>
        <v>42515.03</v>
      </c>
      <c r="R2098">
        <f>[1]Source!X2281</f>
        <v>42515.03</v>
      </c>
      <c r="S2098">
        <f>ROUND(([1]Source!CA2281/100)*ROUND(([1]Source!AF2281*[1]Source!AV2281)*[1]Source!I2281, 2), 2)</f>
        <v>6073.58</v>
      </c>
      <c r="T2098">
        <f>[1]Source!Y2281</f>
        <v>6073.58</v>
      </c>
      <c r="U2098">
        <f>ROUND((175/100)*ROUND(([1]Source!AE2281*[1]Source!AV2281)*[1]Source!I2281, 2), 2)</f>
        <v>0</v>
      </c>
      <c r="V2098">
        <f>ROUND((108/100)*ROUND([1]Source!CS2281*[1]Source!I2281, 2), 2)</f>
        <v>0</v>
      </c>
    </row>
    <row r="2099" spans="1:22" ht="14.5" x14ac:dyDescent="0.35">
      <c r="A2099" s="51"/>
      <c r="B2099" s="51"/>
      <c r="C2099" s="51" t="s">
        <v>183</v>
      </c>
      <c r="D2099" s="50"/>
      <c r="E2099" s="48"/>
      <c r="F2099" s="42">
        <f>[1]Source!AO2281</f>
        <v>370.34</v>
      </c>
      <c r="G2099" s="49" t="str">
        <f>[1]Source!DG2281</f>
        <v>)*4</v>
      </c>
      <c r="H2099" s="48">
        <f>[1]Source!AV2281</f>
        <v>1</v>
      </c>
      <c r="I2099" s="48">
        <f>IF([1]Source!BA2281&lt;&gt; 0, [1]Source!BA2281, 1)</f>
        <v>1</v>
      </c>
      <c r="J2099" s="42">
        <f>[1]Source!S2281</f>
        <v>60735.76</v>
      </c>
      <c r="K2099" s="42"/>
    </row>
    <row r="2100" spans="1:22" ht="14.5" x14ac:dyDescent="0.35">
      <c r="A2100" s="51"/>
      <c r="B2100" s="51"/>
      <c r="C2100" s="51" t="s">
        <v>180</v>
      </c>
      <c r="D2100" s="50"/>
      <c r="E2100" s="48"/>
      <c r="F2100" s="42">
        <f>[1]Source!AL2281</f>
        <v>0.88</v>
      </c>
      <c r="G2100" s="49" t="str">
        <f>[1]Source!DD2281</f>
        <v>)*4</v>
      </c>
      <c r="H2100" s="48">
        <f>[1]Source!AW2281</f>
        <v>1</v>
      </c>
      <c r="I2100" s="48">
        <f>IF([1]Source!BC2281&lt;&gt; 0, [1]Source!BC2281, 1)</f>
        <v>1</v>
      </c>
      <c r="J2100" s="42">
        <f>[1]Source!P2281</f>
        <v>144.32</v>
      </c>
      <c r="K2100" s="42"/>
    </row>
    <row r="2101" spans="1:22" ht="14.5" x14ac:dyDescent="0.35">
      <c r="A2101" s="51"/>
      <c r="B2101" s="51"/>
      <c r="C2101" s="51" t="s">
        <v>179</v>
      </c>
      <c r="D2101" s="50" t="s">
        <v>176</v>
      </c>
      <c r="E2101" s="48">
        <f>[1]Source!AT2281</f>
        <v>70</v>
      </c>
      <c r="F2101" s="42"/>
      <c r="G2101" s="49"/>
      <c r="H2101" s="48"/>
      <c r="I2101" s="48"/>
      <c r="J2101" s="42">
        <f>SUM(R2098:R2100)</f>
        <v>42515.03</v>
      </c>
      <c r="K2101" s="42"/>
    </row>
    <row r="2102" spans="1:22" ht="14.5" x14ac:dyDescent="0.35">
      <c r="A2102" s="51"/>
      <c r="B2102" s="51"/>
      <c r="C2102" s="51" t="s">
        <v>178</v>
      </c>
      <c r="D2102" s="50" t="s">
        <v>176</v>
      </c>
      <c r="E2102" s="48">
        <f>[1]Source!AU2281</f>
        <v>10</v>
      </c>
      <c r="F2102" s="42"/>
      <c r="G2102" s="49"/>
      <c r="H2102" s="48"/>
      <c r="I2102" s="48"/>
      <c r="J2102" s="42">
        <f>SUM(T2098:T2101)</f>
        <v>6073.58</v>
      </c>
      <c r="K2102" s="42"/>
    </row>
    <row r="2103" spans="1:22" ht="14.5" x14ac:dyDescent="0.35">
      <c r="A2103" s="51"/>
      <c r="B2103" s="51"/>
      <c r="C2103" s="51" t="s">
        <v>175</v>
      </c>
      <c r="D2103" s="50" t="s">
        <v>174</v>
      </c>
      <c r="E2103" s="48">
        <f>[1]Source!AQ2281</f>
        <v>1.02</v>
      </c>
      <c r="F2103" s="42"/>
      <c r="G2103" s="49" t="str">
        <f>[1]Source!DI2281</f>
        <v>)*4</v>
      </c>
      <c r="H2103" s="48">
        <f>[1]Source!AV2281</f>
        <v>1</v>
      </c>
      <c r="I2103" s="48"/>
      <c r="J2103" s="42"/>
      <c r="K2103" s="42">
        <f>[1]Source!U2281</f>
        <v>167.28</v>
      </c>
    </row>
    <row r="2104" spans="1:22" ht="14" x14ac:dyDescent="0.3">
      <c r="A2104" s="47"/>
      <c r="B2104" s="47"/>
      <c r="C2104" s="47"/>
      <c r="D2104" s="47"/>
      <c r="E2104" s="47"/>
      <c r="F2104" s="47"/>
      <c r="G2104" s="47"/>
      <c r="H2104" s="47"/>
      <c r="I2104" s="183">
        <f>J2099+J2100+J2101+J2102</f>
        <v>109468.69</v>
      </c>
      <c r="J2104" s="183"/>
      <c r="K2104" s="46">
        <f>IF([1]Source!I2281&lt;&gt;0, ROUND(I2104/[1]Source!I2281, 2), 0)</f>
        <v>2669.97</v>
      </c>
      <c r="P2104" s="45">
        <f>I2104</f>
        <v>109468.69</v>
      </c>
    </row>
    <row r="2106" spans="1:22" ht="14" x14ac:dyDescent="0.3">
      <c r="A2106" s="189" t="str">
        <f>CONCATENATE("Итого по разделу: ",IF([1]Source!G2283&lt;&gt;"Новый раздел", [1]Source!G2283, ""))</f>
        <v>Итого по разделу: Холодоснабжение VRF оборудование</v>
      </c>
      <c r="B2106" s="189"/>
      <c r="C2106" s="189"/>
      <c r="D2106" s="189"/>
      <c r="E2106" s="189"/>
      <c r="F2106" s="189"/>
      <c r="G2106" s="189"/>
      <c r="H2106" s="189"/>
      <c r="I2106" s="184">
        <f>SUM(P2077:P2105)</f>
        <v>158174.33000000002</v>
      </c>
      <c r="J2106" s="185"/>
      <c r="K2106" s="38"/>
    </row>
    <row r="2109" spans="1:22" ht="16.5" x14ac:dyDescent="0.35">
      <c r="A2109" s="190" t="str">
        <f>CONCATENATE("Раздел: ",IF([1]Source!G2313&lt;&gt;"Новый раздел", [1]Source!G2313, ""))</f>
        <v>Раздел: Насосные установки</v>
      </c>
      <c r="B2109" s="190"/>
      <c r="C2109" s="190"/>
      <c r="D2109" s="190"/>
      <c r="E2109" s="190"/>
      <c r="F2109" s="190"/>
      <c r="G2109" s="190"/>
      <c r="H2109" s="190"/>
      <c r="I2109" s="190"/>
      <c r="J2109" s="190"/>
      <c r="K2109" s="190"/>
    </row>
    <row r="2110" spans="1:22" ht="42" x14ac:dyDescent="0.35">
      <c r="A2110" s="51">
        <v>218</v>
      </c>
      <c r="B2110" s="51" t="str">
        <f>[1]Source!F2317</f>
        <v>1.16-2303-2-1/1</v>
      </c>
      <c r="C2110" s="51" t="str">
        <f>[1]Source!G2317</f>
        <v>Техническое обслуживание насоса для сточных вод типа Грундфос EF (Насосы Grundfos Hydro Multi-E 2 CRE) прим.</v>
      </c>
      <c r="D2110" s="50" t="str">
        <f>[1]Source!H2317</f>
        <v>шт.</v>
      </c>
      <c r="E2110" s="48">
        <f>[1]Source!I2317</f>
        <v>2</v>
      </c>
      <c r="F2110" s="42"/>
      <c r="G2110" s="49"/>
      <c r="H2110" s="48"/>
      <c r="I2110" s="48"/>
      <c r="J2110" s="42"/>
      <c r="K2110" s="42"/>
      <c r="Q2110">
        <f>ROUND(([1]Source!BZ2317/100)*ROUND(([1]Source!AF2317*[1]Source!AV2317)*[1]Source!I2317, 2), 2)</f>
        <v>10166.129999999999</v>
      </c>
      <c r="R2110">
        <f>[1]Source!X2317</f>
        <v>10166.129999999999</v>
      </c>
      <c r="S2110">
        <f>ROUND(([1]Source!CA2317/100)*ROUND(([1]Source!AF2317*[1]Source!AV2317)*[1]Source!I2317, 2), 2)</f>
        <v>1452.3</v>
      </c>
      <c r="T2110">
        <f>[1]Source!Y2317</f>
        <v>1452.3</v>
      </c>
      <c r="U2110">
        <f>ROUND((175/100)*ROUND(([1]Source!AE2317*[1]Source!AV2317)*[1]Source!I2317, 2), 2)</f>
        <v>0</v>
      </c>
      <c r="V2110">
        <f>ROUND((108/100)*ROUND([1]Source!CS2317*[1]Source!I2317, 2), 2)</f>
        <v>0</v>
      </c>
    </row>
    <row r="2111" spans="1:22" ht="14.5" x14ac:dyDescent="0.35">
      <c r="A2111" s="51"/>
      <c r="B2111" s="51"/>
      <c r="C2111" s="51" t="s">
        <v>183</v>
      </c>
      <c r="D2111" s="50"/>
      <c r="E2111" s="48"/>
      <c r="F2111" s="42">
        <f>[1]Source!AO2317</f>
        <v>1815.38</v>
      </c>
      <c r="G2111" s="49" t="str">
        <f>[1]Source!DG2317</f>
        <v>)*4</v>
      </c>
      <c r="H2111" s="48">
        <f>[1]Source!AV2317</f>
        <v>1</v>
      </c>
      <c r="I2111" s="48">
        <f>IF([1]Source!BA2317&lt;&gt; 0, [1]Source!BA2317, 1)</f>
        <v>1</v>
      </c>
      <c r="J2111" s="42">
        <f>[1]Source!S2317</f>
        <v>14523.04</v>
      </c>
      <c r="K2111" s="42"/>
    </row>
    <row r="2112" spans="1:22" ht="14.5" x14ac:dyDescent="0.35">
      <c r="A2112" s="51"/>
      <c r="B2112" s="51"/>
      <c r="C2112" s="51" t="s">
        <v>180</v>
      </c>
      <c r="D2112" s="50"/>
      <c r="E2112" s="48"/>
      <c r="F2112" s="42">
        <f>[1]Source!AL2317</f>
        <v>87.02</v>
      </c>
      <c r="G2112" s="49" t="str">
        <f>[1]Source!DD2317</f>
        <v>)*4</v>
      </c>
      <c r="H2112" s="48">
        <f>[1]Source!AW2317</f>
        <v>1</v>
      </c>
      <c r="I2112" s="48">
        <f>IF([1]Source!BC2317&lt;&gt; 0, [1]Source!BC2317, 1)</f>
        <v>1</v>
      </c>
      <c r="J2112" s="42">
        <f>[1]Source!P2317</f>
        <v>696.16</v>
      </c>
      <c r="K2112" s="42"/>
    </row>
    <row r="2113" spans="1:22" ht="14.5" x14ac:dyDescent="0.35">
      <c r="A2113" s="51"/>
      <c r="B2113" s="51"/>
      <c r="C2113" s="51" t="s">
        <v>179</v>
      </c>
      <c r="D2113" s="50" t="s">
        <v>176</v>
      </c>
      <c r="E2113" s="48">
        <f>[1]Source!AT2317</f>
        <v>70</v>
      </c>
      <c r="F2113" s="42"/>
      <c r="G2113" s="49"/>
      <c r="H2113" s="48"/>
      <c r="I2113" s="48"/>
      <c r="J2113" s="42">
        <f>SUM(R2110:R2112)</f>
        <v>10166.129999999999</v>
      </c>
      <c r="K2113" s="42"/>
    </row>
    <row r="2114" spans="1:22" ht="14.5" x14ac:dyDescent="0.35">
      <c r="A2114" s="51"/>
      <c r="B2114" s="51"/>
      <c r="C2114" s="51" t="s">
        <v>178</v>
      </c>
      <c r="D2114" s="50" t="s">
        <v>176</v>
      </c>
      <c r="E2114" s="48">
        <f>[1]Source!AU2317</f>
        <v>10</v>
      </c>
      <c r="F2114" s="42"/>
      <c r="G2114" s="49"/>
      <c r="H2114" s="48"/>
      <c r="I2114" s="48"/>
      <c r="J2114" s="42">
        <f>SUM(T2110:T2113)</f>
        <v>1452.3</v>
      </c>
      <c r="K2114" s="42"/>
    </row>
    <row r="2115" spans="1:22" ht="14.5" x14ac:dyDescent="0.35">
      <c r="A2115" s="51"/>
      <c r="B2115" s="51"/>
      <c r="C2115" s="51" t="s">
        <v>175</v>
      </c>
      <c r="D2115" s="50" t="s">
        <v>174</v>
      </c>
      <c r="E2115" s="48">
        <f>[1]Source!AQ2317</f>
        <v>5</v>
      </c>
      <c r="F2115" s="42"/>
      <c r="G2115" s="49" t="str">
        <f>[1]Source!DI2317</f>
        <v>)*4</v>
      </c>
      <c r="H2115" s="48">
        <f>[1]Source!AV2317</f>
        <v>1</v>
      </c>
      <c r="I2115" s="48"/>
      <c r="J2115" s="42"/>
      <c r="K2115" s="42">
        <f>[1]Source!U2317</f>
        <v>40</v>
      </c>
    </row>
    <row r="2116" spans="1:22" ht="14" x14ac:dyDescent="0.3">
      <c r="A2116" s="47"/>
      <c r="B2116" s="47"/>
      <c r="C2116" s="47"/>
      <c r="D2116" s="47"/>
      <c r="E2116" s="47"/>
      <c r="F2116" s="47"/>
      <c r="G2116" s="47"/>
      <c r="H2116" s="47"/>
      <c r="I2116" s="183">
        <f>J2111+J2112+J2113+J2114</f>
        <v>26837.63</v>
      </c>
      <c r="J2116" s="183"/>
      <c r="K2116" s="46">
        <f>IF([1]Source!I2317&lt;&gt;0, ROUND(I2116/[1]Source!I2317, 2), 0)</f>
        <v>13418.82</v>
      </c>
      <c r="P2116" s="45">
        <f>I2116</f>
        <v>26837.63</v>
      </c>
    </row>
    <row r="2118" spans="1:22" ht="14" x14ac:dyDescent="0.3">
      <c r="A2118" s="189" t="str">
        <f>CONCATENATE("Итого по разделу: ",IF([1]Source!G2319&lt;&gt;"Новый раздел", [1]Source!G2319, ""))</f>
        <v>Итого по разделу: Насосные установки</v>
      </c>
      <c r="B2118" s="189"/>
      <c r="C2118" s="189"/>
      <c r="D2118" s="189"/>
      <c r="E2118" s="189"/>
      <c r="F2118" s="189"/>
      <c r="G2118" s="189"/>
      <c r="H2118" s="189"/>
      <c r="I2118" s="184">
        <f>SUM(P2109:P2117)</f>
        <v>26837.63</v>
      </c>
      <c r="J2118" s="185"/>
      <c r="K2118" s="38"/>
    </row>
    <row r="2121" spans="1:22" ht="16.5" x14ac:dyDescent="0.35">
      <c r="A2121" s="190" t="str">
        <f>CONCATENATE("Раздел: ",IF([1]Source!G2349&lt;&gt;"Новый раздел", [1]Source!G2349, ""))</f>
        <v>Раздел: Тепловые завесы</v>
      </c>
      <c r="B2121" s="190"/>
      <c r="C2121" s="190"/>
      <c r="D2121" s="190"/>
      <c r="E2121" s="190"/>
      <c r="F2121" s="190"/>
      <c r="G2121" s="190"/>
      <c r="H2121" s="190"/>
      <c r="I2121" s="190"/>
      <c r="J2121" s="190"/>
      <c r="K2121" s="190"/>
    </row>
    <row r="2122" spans="1:22" ht="70" x14ac:dyDescent="0.35">
      <c r="A2122" s="51">
        <v>219</v>
      </c>
      <c r="B2122" s="51" t="str">
        <f>[1]Source!F2353</f>
        <v>1.18-2303-4-4/1</v>
      </c>
      <c r="C2122" s="51" t="str">
        <f>[1]Source!G2353</f>
        <v>Техническое обслуживание горизонтальных тепловых завес с электрическим нагревателем производительностью по воздуху до 3000 м3/ч</v>
      </c>
      <c r="D2122" s="50" t="str">
        <f>[1]Source!H2353</f>
        <v>шт.</v>
      </c>
      <c r="E2122" s="48">
        <f>[1]Source!I2353</f>
        <v>4</v>
      </c>
      <c r="F2122" s="42"/>
      <c r="G2122" s="49"/>
      <c r="H2122" s="48"/>
      <c r="I2122" s="48"/>
      <c r="J2122" s="42"/>
      <c r="K2122" s="42"/>
      <c r="Q2122">
        <f>ROUND(([1]Source!BZ2353/100)*ROUND(([1]Source!AF2353*[1]Source!AV2353)*[1]Source!I2353, 2), 2)</f>
        <v>5855.7</v>
      </c>
      <c r="R2122">
        <f>[1]Source!X2353</f>
        <v>5855.7</v>
      </c>
      <c r="S2122">
        <f>ROUND(([1]Source!CA2353/100)*ROUND(([1]Source!AF2353*[1]Source!AV2353)*[1]Source!I2353, 2), 2)</f>
        <v>836.53</v>
      </c>
      <c r="T2122">
        <f>[1]Source!Y2353</f>
        <v>836.53</v>
      </c>
      <c r="U2122">
        <f>ROUND((175/100)*ROUND(([1]Source!AE2353*[1]Source!AV2353)*[1]Source!I2353, 2), 2)</f>
        <v>0.56000000000000005</v>
      </c>
      <c r="V2122">
        <f>ROUND((108/100)*ROUND([1]Source!CS2353*[1]Source!I2353, 2), 2)</f>
        <v>0.35</v>
      </c>
    </row>
    <row r="2123" spans="1:22" ht="14.5" x14ac:dyDescent="0.35">
      <c r="A2123" s="51"/>
      <c r="B2123" s="51"/>
      <c r="C2123" s="51" t="s">
        <v>183</v>
      </c>
      <c r="D2123" s="50"/>
      <c r="E2123" s="48"/>
      <c r="F2123" s="42">
        <f>[1]Source!AO2353</f>
        <v>522.83000000000004</v>
      </c>
      <c r="G2123" s="49" t="str">
        <f>[1]Source!DG2353</f>
        <v>)*4</v>
      </c>
      <c r="H2123" s="48">
        <f>[1]Source!AV2353</f>
        <v>1</v>
      </c>
      <c r="I2123" s="48">
        <f>IF([1]Source!BA2353&lt;&gt; 0, [1]Source!BA2353, 1)</f>
        <v>1</v>
      </c>
      <c r="J2123" s="42">
        <f>[1]Source!S2353</f>
        <v>8365.2800000000007</v>
      </c>
      <c r="K2123" s="42"/>
    </row>
    <row r="2124" spans="1:22" ht="14.5" x14ac:dyDescent="0.35">
      <c r="A2124" s="51"/>
      <c r="B2124" s="51"/>
      <c r="C2124" s="51" t="s">
        <v>182</v>
      </c>
      <c r="D2124" s="50"/>
      <c r="E2124" s="48"/>
      <c r="F2124" s="42">
        <f>[1]Source!AM2353</f>
        <v>5.57</v>
      </c>
      <c r="G2124" s="49" t="str">
        <f>[1]Source!DE2353</f>
        <v>)*4</v>
      </c>
      <c r="H2124" s="48">
        <f>[1]Source!AV2353</f>
        <v>1</v>
      </c>
      <c r="I2124" s="48">
        <f>IF([1]Source!BB2353&lt;&gt; 0, [1]Source!BB2353, 1)</f>
        <v>1</v>
      </c>
      <c r="J2124" s="42">
        <f>[1]Source!Q2353</f>
        <v>89.12</v>
      </c>
      <c r="K2124" s="42"/>
    </row>
    <row r="2125" spans="1:22" ht="14.5" x14ac:dyDescent="0.35">
      <c r="A2125" s="51"/>
      <c r="B2125" s="51"/>
      <c r="C2125" s="51" t="s">
        <v>181</v>
      </c>
      <c r="D2125" s="50"/>
      <c r="E2125" s="48"/>
      <c r="F2125" s="42">
        <f>[1]Source!AN2353</f>
        <v>0.02</v>
      </c>
      <c r="G2125" s="49" t="str">
        <f>[1]Source!DF2353</f>
        <v>)*4</v>
      </c>
      <c r="H2125" s="48">
        <f>[1]Source!AV2353</f>
        <v>1</v>
      </c>
      <c r="I2125" s="48">
        <f>IF([1]Source!BS2353&lt;&gt; 0, [1]Source!BS2353, 1)</f>
        <v>1</v>
      </c>
      <c r="J2125" s="52">
        <f>[1]Source!R2353</f>
        <v>0.32</v>
      </c>
      <c r="K2125" s="42"/>
    </row>
    <row r="2126" spans="1:22" ht="14.5" x14ac:dyDescent="0.35">
      <c r="A2126" s="51"/>
      <c r="B2126" s="51"/>
      <c r="C2126" s="51" t="s">
        <v>180</v>
      </c>
      <c r="D2126" s="50"/>
      <c r="E2126" s="48"/>
      <c r="F2126" s="42">
        <f>[1]Source!AL2353</f>
        <v>1.17</v>
      </c>
      <c r="G2126" s="49" t="str">
        <f>[1]Source!DD2353</f>
        <v>)*4</v>
      </c>
      <c r="H2126" s="48">
        <f>[1]Source!AW2353</f>
        <v>1</v>
      </c>
      <c r="I2126" s="48">
        <f>IF([1]Source!BC2353&lt;&gt; 0, [1]Source!BC2353, 1)</f>
        <v>1</v>
      </c>
      <c r="J2126" s="42">
        <f>[1]Source!P2353</f>
        <v>18.72</v>
      </c>
      <c r="K2126" s="42"/>
    </row>
    <row r="2127" spans="1:22" ht="14.5" x14ac:dyDescent="0.35">
      <c r="A2127" s="51"/>
      <c r="B2127" s="51"/>
      <c r="C2127" s="51" t="s">
        <v>179</v>
      </c>
      <c r="D2127" s="50" t="s">
        <v>176</v>
      </c>
      <c r="E2127" s="48">
        <f>[1]Source!AT2353</f>
        <v>70</v>
      </c>
      <c r="F2127" s="42"/>
      <c r="G2127" s="49"/>
      <c r="H2127" s="48"/>
      <c r="I2127" s="48"/>
      <c r="J2127" s="42">
        <f>SUM(R2122:R2126)</f>
        <v>5855.7</v>
      </c>
      <c r="K2127" s="42"/>
    </row>
    <row r="2128" spans="1:22" ht="14.5" x14ac:dyDescent="0.35">
      <c r="A2128" s="51"/>
      <c r="B2128" s="51"/>
      <c r="C2128" s="51" t="s">
        <v>178</v>
      </c>
      <c r="D2128" s="50" t="s">
        <v>176</v>
      </c>
      <c r="E2128" s="48">
        <f>[1]Source!AU2353</f>
        <v>10</v>
      </c>
      <c r="F2128" s="42"/>
      <c r="G2128" s="49"/>
      <c r="H2128" s="48"/>
      <c r="I2128" s="48"/>
      <c r="J2128" s="42">
        <f>SUM(T2122:T2127)</f>
        <v>836.53</v>
      </c>
      <c r="K2128" s="42"/>
    </row>
    <row r="2129" spans="1:22" ht="14.5" x14ac:dyDescent="0.35">
      <c r="A2129" s="51"/>
      <c r="B2129" s="51"/>
      <c r="C2129" s="51" t="s">
        <v>177</v>
      </c>
      <c r="D2129" s="50" t="s">
        <v>176</v>
      </c>
      <c r="E2129" s="48">
        <f>108</f>
        <v>108</v>
      </c>
      <c r="F2129" s="42"/>
      <c r="G2129" s="49"/>
      <c r="H2129" s="48"/>
      <c r="I2129" s="48"/>
      <c r="J2129" s="42">
        <f>SUM(V2122:V2128)</f>
        <v>0.35</v>
      </c>
      <c r="K2129" s="42"/>
    </row>
    <row r="2130" spans="1:22" ht="14.5" x14ac:dyDescent="0.35">
      <c r="A2130" s="51"/>
      <c r="B2130" s="51"/>
      <c r="C2130" s="51" t="s">
        <v>175</v>
      </c>
      <c r="D2130" s="50" t="s">
        <v>174</v>
      </c>
      <c r="E2130" s="48">
        <f>[1]Source!AQ2353</f>
        <v>1.44</v>
      </c>
      <c r="F2130" s="42"/>
      <c r="G2130" s="49" t="str">
        <f>[1]Source!DI2353</f>
        <v>)*4</v>
      </c>
      <c r="H2130" s="48">
        <f>[1]Source!AV2353</f>
        <v>1</v>
      </c>
      <c r="I2130" s="48"/>
      <c r="J2130" s="42"/>
      <c r="K2130" s="42">
        <f>[1]Source!U2353</f>
        <v>23.04</v>
      </c>
    </row>
    <row r="2131" spans="1:22" ht="14" x14ac:dyDescent="0.3">
      <c r="A2131" s="47"/>
      <c r="B2131" s="47"/>
      <c r="C2131" s="47"/>
      <c r="D2131" s="47"/>
      <c r="E2131" s="47"/>
      <c r="F2131" s="47"/>
      <c r="G2131" s="47"/>
      <c r="H2131" s="47"/>
      <c r="I2131" s="183">
        <f>J2123+J2124+J2126+J2127+J2128+J2129</f>
        <v>15165.7</v>
      </c>
      <c r="J2131" s="183"/>
      <c r="K2131" s="46">
        <f>IF([1]Source!I2353&lt;&gt;0, ROUND(I2131/[1]Source!I2353, 2), 0)</f>
        <v>3791.43</v>
      </c>
      <c r="P2131" s="45">
        <f>I2131</f>
        <v>15165.7</v>
      </c>
    </row>
    <row r="2132" spans="1:22" ht="70" x14ac:dyDescent="0.35">
      <c r="A2132" s="51">
        <v>220</v>
      </c>
      <c r="B2132" s="51" t="str">
        <f>[1]Source!F2354</f>
        <v>1.18-2303-4-4/1</v>
      </c>
      <c r="C2132" s="51" t="str">
        <f>[1]Source!G2354</f>
        <v>Техническое обслуживание горизонтальных тепловых завес с электрическим нагревателем производительностью по воздуху до 3000 м3/ч ( на входных дверях)</v>
      </c>
      <c r="D2132" s="50" t="str">
        <f>[1]Source!H2354</f>
        <v>шт.</v>
      </c>
      <c r="E2132" s="48">
        <f>[1]Source!I2354</f>
        <v>2</v>
      </c>
      <c r="F2132" s="42"/>
      <c r="G2132" s="49"/>
      <c r="H2132" s="48"/>
      <c r="I2132" s="48"/>
      <c r="J2132" s="42"/>
      <c r="K2132" s="42"/>
      <c r="Q2132">
        <f>ROUND(([1]Source!BZ2354/100)*ROUND(([1]Source!AF2354*[1]Source!AV2354)*[1]Source!I2354, 2), 2)</f>
        <v>2927.85</v>
      </c>
      <c r="R2132">
        <f>[1]Source!X2354</f>
        <v>2927.85</v>
      </c>
      <c r="S2132">
        <f>ROUND(([1]Source!CA2354/100)*ROUND(([1]Source!AF2354*[1]Source!AV2354)*[1]Source!I2354, 2), 2)</f>
        <v>418.26</v>
      </c>
      <c r="T2132">
        <f>[1]Source!Y2354</f>
        <v>418.26</v>
      </c>
      <c r="U2132">
        <f>ROUND((175/100)*ROUND(([1]Source!AE2354*[1]Source!AV2354)*[1]Source!I2354, 2), 2)</f>
        <v>0.28000000000000003</v>
      </c>
      <c r="V2132">
        <f>ROUND((108/100)*ROUND([1]Source!CS2354*[1]Source!I2354, 2), 2)</f>
        <v>0.17</v>
      </c>
    </row>
    <row r="2133" spans="1:22" ht="14.5" x14ac:dyDescent="0.35">
      <c r="A2133" s="51"/>
      <c r="B2133" s="51"/>
      <c r="C2133" s="51" t="s">
        <v>183</v>
      </c>
      <c r="D2133" s="50"/>
      <c r="E2133" s="48"/>
      <c r="F2133" s="42">
        <f>[1]Source!AO2354</f>
        <v>522.83000000000004</v>
      </c>
      <c r="G2133" s="49" t="str">
        <f>[1]Source!DG2354</f>
        <v>)*4</v>
      </c>
      <c r="H2133" s="48">
        <f>[1]Source!AV2354</f>
        <v>1</v>
      </c>
      <c r="I2133" s="48">
        <f>IF([1]Source!BA2354&lt;&gt; 0, [1]Source!BA2354, 1)</f>
        <v>1</v>
      </c>
      <c r="J2133" s="42">
        <f>[1]Source!S2354</f>
        <v>4182.6400000000003</v>
      </c>
      <c r="K2133" s="42"/>
    </row>
    <row r="2134" spans="1:22" ht="14.5" x14ac:dyDescent="0.35">
      <c r="A2134" s="51"/>
      <c r="B2134" s="51"/>
      <c r="C2134" s="51" t="s">
        <v>182</v>
      </c>
      <c r="D2134" s="50"/>
      <c r="E2134" s="48"/>
      <c r="F2134" s="42">
        <f>[1]Source!AM2354</f>
        <v>5.57</v>
      </c>
      <c r="G2134" s="49" t="str">
        <f>[1]Source!DE2354</f>
        <v>)*4</v>
      </c>
      <c r="H2134" s="48">
        <f>[1]Source!AV2354</f>
        <v>1</v>
      </c>
      <c r="I2134" s="48">
        <f>IF([1]Source!BB2354&lt;&gt; 0, [1]Source!BB2354, 1)</f>
        <v>1</v>
      </c>
      <c r="J2134" s="42">
        <f>[1]Source!Q2354</f>
        <v>44.56</v>
      </c>
      <c r="K2134" s="42"/>
    </row>
    <row r="2135" spans="1:22" ht="14.5" x14ac:dyDescent="0.35">
      <c r="A2135" s="51"/>
      <c r="B2135" s="51"/>
      <c r="C2135" s="51" t="s">
        <v>181</v>
      </c>
      <c r="D2135" s="50"/>
      <c r="E2135" s="48"/>
      <c r="F2135" s="42">
        <f>[1]Source!AN2354</f>
        <v>0.02</v>
      </c>
      <c r="G2135" s="49" t="str">
        <f>[1]Source!DF2354</f>
        <v>)*4</v>
      </c>
      <c r="H2135" s="48">
        <f>[1]Source!AV2354</f>
        <v>1</v>
      </c>
      <c r="I2135" s="48">
        <f>IF([1]Source!BS2354&lt;&gt; 0, [1]Source!BS2354, 1)</f>
        <v>1</v>
      </c>
      <c r="J2135" s="52">
        <f>[1]Source!R2354</f>
        <v>0.16</v>
      </c>
      <c r="K2135" s="42"/>
    </row>
    <row r="2136" spans="1:22" ht="14.5" x14ac:dyDescent="0.35">
      <c r="A2136" s="51"/>
      <c r="B2136" s="51"/>
      <c r="C2136" s="51" t="s">
        <v>180</v>
      </c>
      <c r="D2136" s="50"/>
      <c r="E2136" s="48"/>
      <c r="F2136" s="42">
        <f>[1]Source!AL2354</f>
        <v>1.17</v>
      </c>
      <c r="G2136" s="49" t="str">
        <f>[1]Source!DD2354</f>
        <v>)*4</v>
      </c>
      <c r="H2136" s="48">
        <f>[1]Source!AW2354</f>
        <v>1</v>
      </c>
      <c r="I2136" s="48">
        <f>IF([1]Source!BC2354&lt;&gt; 0, [1]Source!BC2354, 1)</f>
        <v>1</v>
      </c>
      <c r="J2136" s="42">
        <f>[1]Source!P2354</f>
        <v>9.36</v>
      </c>
      <c r="K2136" s="42"/>
    </row>
    <row r="2137" spans="1:22" ht="14.5" x14ac:dyDescent="0.35">
      <c r="A2137" s="51"/>
      <c r="B2137" s="51"/>
      <c r="C2137" s="51" t="s">
        <v>179</v>
      </c>
      <c r="D2137" s="50" t="s">
        <v>176</v>
      </c>
      <c r="E2137" s="48">
        <f>[1]Source!AT2354</f>
        <v>70</v>
      </c>
      <c r="F2137" s="42"/>
      <c r="G2137" s="49"/>
      <c r="H2137" s="48"/>
      <c r="I2137" s="48"/>
      <c r="J2137" s="42">
        <f>SUM(R2132:R2136)</f>
        <v>2927.85</v>
      </c>
      <c r="K2137" s="42"/>
    </row>
    <row r="2138" spans="1:22" ht="14.5" x14ac:dyDescent="0.35">
      <c r="A2138" s="51"/>
      <c r="B2138" s="51"/>
      <c r="C2138" s="51" t="s">
        <v>178</v>
      </c>
      <c r="D2138" s="50" t="s">
        <v>176</v>
      </c>
      <c r="E2138" s="48">
        <f>[1]Source!AU2354</f>
        <v>10</v>
      </c>
      <c r="F2138" s="42"/>
      <c r="G2138" s="49"/>
      <c r="H2138" s="48"/>
      <c r="I2138" s="48"/>
      <c r="J2138" s="42">
        <f>SUM(T2132:T2137)</f>
        <v>418.26</v>
      </c>
      <c r="K2138" s="42"/>
    </row>
    <row r="2139" spans="1:22" ht="14.5" x14ac:dyDescent="0.35">
      <c r="A2139" s="51"/>
      <c r="B2139" s="51"/>
      <c r="C2139" s="51" t="s">
        <v>177</v>
      </c>
      <c r="D2139" s="50" t="s">
        <v>176</v>
      </c>
      <c r="E2139" s="48">
        <f>108</f>
        <v>108</v>
      </c>
      <c r="F2139" s="42"/>
      <c r="G2139" s="49"/>
      <c r="H2139" s="48"/>
      <c r="I2139" s="48"/>
      <c r="J2139" s="42">
        <f>SUM(V2132:V2138)</f>
        <v>0.17</v>
      </c>
      <c r="K2139" s="42"/>
    </row>
    <row r="2140" spans="1:22" ht="14.5" x14ac:dyDescent="0.35">
      <c r="A2140" s="51"/>
      <c r="B2140" s="51"/>
      <c r="C2140" s="51" t="s">
        <v>175</v>
      </c>
      <c r="D2140" s="50" t="s">
        <v>174</v>
      </c>
      <c r="E2140" s="48">
        <f>[1]Source!AQ2354</f>
        <v>1.44</v>
      </c>
      <c r="F2140" s="42"/>
      <c r="G2140" s="49" t="str">
        <f>[1]Source!DI2354</f>
        <v>)*4</v>
      </c>
      <c r="H2140" s="48">
        <f>[1]Source!AV2354</f>
        <v>1</v>
      </c>
      <c r="I2140" s="48"/>
      <c r="J2140" s="42"/>
      <c r="K2140" s="42">
        <f>[1]Source!U2354</f>
        <v>11.52</v>
      </c>
    </row>
    <row r="2141" spans="1:22" ht="14" x14ac:dyDescent="0.3">
      <c r="A2141" s="47"/>
      <c r="B2141" s="47"/>
      <c r="C2141" s="47"/>
      <c r="D2141" s="47"/>
      <c r="E2141" s="47"/>
      <c r="F2141" s="47"/>
      <c r="G2141" s="47"/>
      <c r="H2141" s="47"/>
      <c r="I2141" s="183">
        <f>J2133+J2134+J2136+J2137+J2138+J2139</f>
        <v>7582.84</v>
      </c>
      <c r="J2141" s="183"/>
      <c r="K2141" s="46">
        <f>IF([1]Source!I2354&lt;&gt;0, ROUND(I2141/[1]Source!I2354, 2), 0)</f>
        <v>3791.42</v>
      </c>
      <c r="P2141" s="45">
        <f>I2141</f>
        <v>7582.84</v>
      </c>
    </row>
    <row r="2143" spans="1:22" ht="16.5" x14ac:dyDescent="0.35">
      <c r="A2143" s="190" t="str">
        <f>CONCATENATE("Подраздел: ",IF([1]Source!G2356&lt;&gt;"Новый подраздел", [1]Source!G2356, ""))</f>
        <v>Подраздел: Сплит-система с низкотемпературным комплектом</v>
      </c>
      <c r="B2143" s="190"/>
      <c r="C2143" s="190"/>
      <c r="D2143" s="190"/>
      <c r="E2143" s="190"/>
      <c r="F2143" s="190"/>
      <c r="G2143" s="190"/>
      <c r="H2143" s="190"/>
      <c r="I2143" s="190"/>
      <c r="J2143" s="190"/>
      <c r="K2143" s="190"/>
    </row>
    <row r="2144" spans="1:22" ht="42" x14ac:dyDescent="0.35">
      <c r="A2144" s="51">
        <v>221</v>
      </c>
      <c r="B2144" s="51" t="str">
        <f>[1]Source!F2360</f>
        <v>1.18-2403-19-2/1</v>
      </c>
      <c r="C2144" s="51" t="str">
        <f>[1]Source!G2360</f>
        <v>Техническое обслуживание внутренних настенных блоков сплит систем мощностью до 7 кВт - ежемесячное</v>
      </c>
      <c r="D2144" s="50" t="str">
        <f>[1]Source!H2360</f>
        <v>1 блок</v>
      </c>
      <c r="E2144" s="48">
        <f>[1]Source!I2360</f>
        <v>2</v>
      </c>
      <c r="F2144" s="42"/>
      <c r="G2144" s="49"/>
      <c r="H2144" s="48"/>
      <c r="I2144" s="48"/>
      <c r="J2144" s="42"/>
      <c r="K2144" s="42"/>
      <c r="Q2144">
        <f>ROUND(([1]Source!BZ2360/100)*ROUND(([1]Source!AF2360*[1]Source!AV2360)*[1]Source!I2360, 2), 2)</f>
        <v>1585.92</v>
      </c>
      <c r="R2144">
        <f>[1]Source!X2360</f>
        <v>1585.92</v>
      </c>
      <c r="S2144">
        <f>ROUND(([1]Source!CA2360/100)*ROUND(([1]Source!AF2360*[1]Source!AV2360)*[1]Source!I2360, 2), 2)</f>
        <v>226.56</v>
      </c>
      <c r="T2144">
        <f>[1]Source!Y2360</f>
        <v>226.56</v>
      </c>
      <c r="U2144">
        <f>ROUND((175/100)*ROUND(([1]Source!AE2360*[1]Source!AV2360)*[1]Source!I2360, 2), 2)</f>
        <v>0</v>
      </c>
      <c r="V2144">
        <f>ROUND((108/100)*ROUND([1]Source!CS2360*[1]Source!I2360, 2), 2)</f>
        <v>0</v>
      </c>
    </row>
    <row r="2145" spans="1:22" ht="14.5" x14ac:dyDescent="0.35">
      <c r="A2145" s="51"/>
      <c r="B2145" s="51"/>
      <c r="C2145" s="51" t="s">
        <v>183</v>
      </c>
      <c r="D2145" s="50"/>
      <c r="E2145" s="48"/>
      <c r="F2145" s="42">
        <f>[1]Source!AO2360</f>
        <v>283.2</v>
      </c>
      <c r="G2145" s="49" t="str">
        <f>[1]Source!DG2360</f>
        <v>)*4</v>
      </c>
      <c r="H2145" s="48">
        <f>[1]Source!AV2360</f>
        <v>1</v>
      </c>
      <c r="I2145" s="48">
        <f>IF([1]Source!BA2360&lt;&gt; 0, [1]Source!BA2360, 1)</f>
        <v>1</v>
      </c>
      <c r="J2145" s="42">
        <f>[1]Source!S2360</f>
        <v>2265.6</v>
      </c>
      <c r="K2145" s="42"/>
    </row>
    <row r="2146" spans="1:22" ht="14.5" x14ac:dyDescent="0.35">
      <c r="A2146" s="51"/>
      <c r="B2146" s="51"/>
      <c r="C2146" s="51" t="s">
        <v>180</v>
      </c>
      <c r="D2146" s="50"/>
      <c r="E2146" s="48"/>
      <c r="F2146" s="42">
        <f>[1]Source!AL2360</f>
        <v>0.28999999999999998</v>
      </c>
      <c r="G2146" s="49" t="str">
        <f>[1]Source!DD2360</f>
        <v>)*4</v>
      </c>
      <c r="H2146" s="48">
        <f>[1]Source!AW2360</f>
        <v>1</v>
      </c>
      <c r="I2146" s="48">
        <f>IF([1]Source!BC2360&lt;&gt; 0, [1]Source!BC2360, 1)</f>
        <v>1</v>
      </c>
      <c r="J2146" s="42">
        <f>[1]Source!P2360</f>
        <v>2.3199999999999998</v>
      </c>
      <c r="K2146" s="42"/>
    </row>
    <row r="2147" spans="1:22" ht="14.5" x14ac:dyDescent="0.35">
      <c r="A2147" s="51"/>
      <c r="B2147" s="51"/>
      <c r="C2147" s="51" t="s">
        <v>179</v>
      </c>
      <c r="D2147" s="50" t="s">
        <v>176</v>
      </c>
      <c r="E2147" s="48">
        <f>[1]Source!AT2360</f>
        <v>70</v>
      </c>
      <c r="F2147" s="42"/>
      <c r="G2147" s="49"/>
      <c r="H2147" s="48"/>
      <c r="I2147" s="48"/>
      <c r="J2147" s="42">
        <f>SUM(R2144:R2146)</f>
        <v>1585.92</v>
      </c>
      <c r="K2147" s="42"/>
    </row>
    <row r="2148" spans="1:22" ht="14.5" x14ac:dyDescent="0.35">
      <c r="A2148" s="51"/>
      <c r="B2148" s="51"/>
      <c r="C2148" s="51" t="s">
        <v>178</v>
      </c>
      <c r="D2148" s="50" t="s">
        <v>176</v>
      </c>
      <c r="E2148" s="48">
        <f>[1]Source!AU2360</f>
        <v>10</v>
      </c>
      <c r="F2148" s="42"/>
      <c r="G2148" s="49"/>
      <c r="H2148" s="48"/>
      <c r="I2148" s="48"/>
      <c r="J2148" s="42">
        <f>SUM(T2144:T2147)</f>
        <v>226.56</v>
      </c>
      <c r="K2148" s="42"/>
    </row>
    <row r="2149" spans="1:22" ht="14.5" x14ac:dyDescent="0.35">
      <c r="A2149" s="51"/>
      <c r="B2149" s="51"/>
      <c r="C2149" s="51" t="s">
        <v>175</v>
      </c>
      <c r="D2149" s="50" t="s">
        <v>174</v>
      </c>
      <c r="E2149" s="48">
        <f>[1]Source!AQ2360</f>
        <v>0.78</v>
      </c>
      <c r="F2149" s="42"/>
      <c r="G2149" s="49" t="str">
        <f>[1]Source!DI2360</f>
        <v>)*4</v>
      </c>
      <c r="H2149" s="48">
        <f>[1]Source!AV2360</f>
        <v>1</v>
      </c>
      <c r="I2149" s="48"/>
      <c r="J2149" s="42"/>
      <c r="K2149" s="42">
        <f>[1]Source!U2360</f>
        <v>6.24</v>
      </c>
    </row>
    <row r="2150" spans="1:22" ht="14" x14ac:dyDescent="0.3">
      <c r="A2150" s="47"/>
      <c r="B2150" s="47"/>
      <c r="C2150" s="47"/>
      <c r="D2150" s="47"/>
      <c r="E2150" s="47"/>
      <c r="F2150" s="47"/>
      <c r="G2150" s="47"/>
      <c r="H2150" s="47"/>
      <c r="I2150" s="183">
        <f>J2145+J2146+J2147+J2148</f>
        <v>4080.4</v>
      </c>
      <c r="J2150" s="183"/>
      <c r="K2150" s="46">
        <f>IF([1]Source!I2360&lt;&gt;0, ROUND(I2150/[1]Source!I2360, 2), 0)</f>
        <v>2040.2</v>
      </c>
      <c r="P2150" s="45">
        <f>I2150</f>
        <v>4080.4</v>
      </c>
    </row>
    <row r="2151" spans="1:22" ht="42" x14ac:dyDescent="0.35">
      <c r="A2151" s="51">
        <v>222</v>
      </c>
      <c r="B2151" s="51" t="str">
        <f>[1]Source!F2361</f>
        <v>1.18-2403-18-1/1</v>
      </c>
      <c r="C2151" s="51" t="str">
        <f>[1]Source!G2361</f>
        <v>Техническое обслуживание наружных блоков сплит систем мощностью до 10 кВт - ежемесячное</v>
      </c>
      <c r="D2151" s="50" t="str">
        <f>[1]Source!H2361</f>
        <v>1 блок</v>
      </c>
      <c r="E2151" s="48">
        <f>[1]Source!I2361</f>
        <v>2</v>
      </c>
      <c r="F2151" s="42"/>
      <c r="G2151" s="49"/>
      <c r="H2151" s="48"/>
      <c r="I2151" s="48"/>
      <c r="J2151" s="42"/>
      <c r="K2151" s="42"/>
      <c r="Q2151">
        <f>ROUND(([1]Source!BZ2361/100)*ROUND(([1]Source!AF2361*[1]Source!AV2361)*[1]Source!I2361, 2), 2)</f>
        <v>3781.79</v>
      </c>
      <c r="R2151">
        <f>[1]Source!X2361</f>
        <v>3781.79</v>
      </c>
      <c r="S2151">
        <f>ROUND(([1]Source!CA2361/100)*ROUND(([1]Source!AF2361*[1]Source!AV2361)*[1]Source!I2361, 2), 2)</f>
        <v>540.26</v>
      </c>
      <c r="T2151">
        <f>[1]Source!Y2361</f>
        <v>540.26</v>
      </c>
      <c r="U2151">
        <f>ROUND((175/100)*ROUND(([1]Source!AE2361*[1]Source!AV2361)*[1]Source!I2361, 2), 2)</f>
        <v>0.14000000000000001</v>
      </c>
      <c r="V2151">
        <f>ROUND((108/100)*ROUND([1]Source!CS2361*[1]Source!I2361, 2), 2)</f>
        <v>0.09</v>
      </c>
    </row>
    <row r="2152" spans="1:22" ht="14.5" x14ac:dyDescent="0.35">
      <c r="A2152" s="51"/>
      <c r="B2152" s="51"/>
      <c r="C2152" s="51" t="s">
        <v>183</v>
      </c>
      <c r="D2152" s="50"/>
      <c r="E2152" s="48"/>
      <c r="F2152" s="42">
        <f>[1]Source!AO2361</f>
        <v>675.32</v>
      </c>
      <c r="G2152" s="49" t="str">
        <f>[1]Source!DG2361</f>
        <v>)*4</v>
      </c>
      <c r="H2152" s="48">
        <f>[1]Source!AV2361</f>
        <v>1</v>
      </c>
      <c r="I2152" s="48">
        <f>IF([1]Source!BA2361&lt;&gt; 0, [1]Source!BA2361, 1)</f>
        <v>1</v>
      </c>
      <c r="J2152" s="42">
        <f>[1]Source!S2361</f>
        <v>5402.56</v>
      </c>
      <c r="K2152" s="42"/>
    </row>
    <row r="2153" spans="1:22" ht="14.5" x14ac:dyDescent="0.35">
      <c r="A2153" s="51"/>
      <c r="B2153" s="51"/>
      <c r="C2153" s="51" t="s">
        <v>182</v>
      </c>
      <c r="D2153" s="50"/>
      <c r="E2153" s="48"/>
      <c r="F2153" s="42">
        <f>[1]Source!AM2361</f>
        <v>3.84</v>
      </c>
      <c r="G2153" s="49" t="str">
        <f>[1]Source!DE2361</f>
        <v>)*4</v>
      </c>
      <c r="H2153" s="48">
        <f>[1]Source!AV2361</f>
        <v>1</v>
      </c>
      <c r="I2153" s="48">
        <f>IF([1]Source!BB2361&lt;&gt; 0, [1]Source!BB2361, 1)</f>
        <v>1</v>
      </c>
      <c r="J2153" s="42">
        <f>[1]Source!Q2361</f>
        <v>30.72</v>
      </c>
      <c r="K2153" s="42"/>
    </row>
    <row r="2154" spans="1:22" ht="14.5" x14ac:dyDescent="0.35">
      <c r="A2154" s="51"/>
      <c r="B2154" s="51"/>
      <c r="C2154" s="51" t="s">
        <v>181</v>
      </c>
      <c r="D2154" s="50"/>
      <c r="E2154" s="48"/>
      <c r="F2154" s="42">
        <f>[1]Source!AN2361</f>
        <v>0.01</v>
      </c>
      <c r="G2154" s="49" t="str">
        <f>[1]Source!DF2361</f>
        <v>)*4</v>
      </c>
      <c r="H2154" s="48">
        <f>[1]Source!AV2361</f>
        <v>1</v>
      </c>
      <c r="I2154" s="48">
        <f>IF([1]Source!BS2361&lt;&gt; 0, [1]Source!BS2361, 1)</f>
        <v>1</v>
      </c>
      <c r="J2154" s="52">
        <f>[1]Source!R2361</f>
        <v>0.08</v>
      </c>
      <c r="K2154" s="42"/>
    </row>
    <row r="2155" spans="1:22" ht="14.5" x14ac:dyDescent="0.35">
      <c r="A2155" s="51"/>
      <c r="B2155" s="51"/>
      <c r="C2155" s="51" t="s">
        <v>180</v>
      </c>
      <c r="D2155" s="50"/>
      <c r="E2155" s="48"/>
      <c r="F2155" s="42">
        <f>[1]Source!AL2361</f>
        <v>0.88</v>
      </c>
      <c r="G2155" s="49" t="str">
        <f>[1]Source!DD2361</f>
        <v>)*4</v>
      </c>
      <c r="H2155" s="48">
        <f>[1]Source!AW2361</f>
        <v>1</v>
      </c>
      <c r="I2155" s="48">
        <f>IF([1]Source!BC2361&lt;&gt; 0, [1]Source!BC2361, 1)</f>
        <v>1</v>
      </c>
      <c r="J2155" s="42">
        <f>[1]Source!P2361</f>
        <v>7.04</v>
      </c>
      <c r="K2155" s="42"/>
    </row>
    <row r="2156" spans="1:22" ht="14.5" x14ac:dyDescent="0.35">
      <c r="A2156" s="51"/>
      <c r="B2156" s="51"/>
      <c r="C2156" s="51" t="s">
        <v>179</v>
      </c>
      <c r="D2156" s="50" t="s">
        <v>176</v>
      </c>
      <c r="E2156" s="48">
        <f>[1]Source!AT2361</f>
        <v>70</v>
      </c>
      <c r="F2156" s="42"/>
      <c r="G2156" s="49"/>
      <c r="H2156" s="48"/>
      <c r="I2156" s="48"/>
      <c r="J2156" s="42">
        <f>SUM(R2151:R2155)</f>
        <v>3781.79</v>
      </c>
      <c r="K2156" s="42"/>
    </row>
    <row r="2157" spans="1:22" ht="14.5" x14ac:dyDescent="0.35">
      <c r="A2157" s="51"/>
      <c r="B2157" s="51"/>
      <c r="C2157" s="51" t="s">
        <v>178</v>
      </c>
      <c r="D2157" s="50" t="s">
        <v>176</v>
      </c>
      <c r="E2157" s="48">
        <f>[1]Source!AU2361</f>
        <v>10</v>
      </c>
      <c r="F2157" s="42"/>
      <c r="G2157" s="49"/>
      <c r="H2157" s="48"/>
      <c r="I2157" s="48"/>
      <c r="J2157" s="42">
        <f>SUM(T2151:T2156)</f>
        <v>540.26</v>
      </c>
      <c r="K2157" s="42"/>
    </row>
    <row r="2158" spans="1:22" ht="14.5" x14ac:dyDescent="0.35">
      <c r="A2158" s="51"/>
      <c r="B2158" s="51"/>
      <c r="C2158" s="51" t="s">
        <v>177</v>
      </c>
      <c r="D2158" s="50" t="s">
        <v>176</v>
      </c>
      <c r="E2158" s="48">
        <f>108</f>
        <v>108</v>
      </c>
      <c r="F2158" s="42"/>
      <c r="G2158" s="49"/>
      <c r="H2158" s="48"/>
      <c r="I2158" s="48"/>
      <c r="J2158" s="42">
        <f>SUM(V2151:V2157)</f>
        <v>0.09</v>
      </c>
      <c r="K2158" s="42"/>
    </row>
    <row r="2159" spans="1:22" ht="14.5" x14ac:dyDescent="0.35">
      <c r="A2159" s="51"/>
      <c r="B2159" s="51"/>
      <c r="C2159" s="51" t="s">
        <v>175</v>
      </c>
      <c r="D2159" s="50" t="s">
        <v>174</v>
      </c>
      <c r="E2159" s="48">
        <f>[1]Source!AQ2361</f>
        <v>1.86</v>
      </c>
      <c r="F2159" s="42"/>
      <c r="G2159" s="49" t="str">
        <f>[1]Source!DI2361</f>
        <v>)*4</v>
      </c>
      <c r="H2159" s="48">
        <f>[1]Source!AV2361</f>
        <v>1</v>
      </c>
      <c r="I2159" s="48"/>
      <c r="J2159" s="42"/>
      <c r="K2159" s="42">
        <f>[1]Source!U2361</f>
        <v>14.88</v>
      </c>
    </row>
    <row r="2160" spans="1:22" ht="14" x14ac:dyDescent="0.3">
      <c r="A2160" s="47"/>
      <c r="B2160" s="47"/>
      <c r="C2160" s="47"/>
      <c r="D2160" s="47"/>
      <c r="E2160" s="47"/>
      <c r="F2160" s="47"/>
      <c r="G2160" s="47"/>
      <c r="H2160" s="47"/>
      <c r="I2160" s="183">
        <f>J2152+J2153+J2155+J2156+J2157+J2158</f>
        <v>9762.4600000000009</v>
      </c>
      <c r="J2160" s="183"/>
      <c r="K2160" s="46">
        <f>IF([1]Source!I2361&lt;&gt;0, ROUND(I2160/[1]Source!I2361, 2), 0)</f>
        <v>4881.2299999999996</v>
      </c>
      <c r="P2160" s="45">
        <f>I2160</f>
        <v>9762.4600000000009</v>
      </c>
    </row>
    <row r="2162" spans="1:22" ht="14" x14ac:dyDescent="0.3">
      <c r="A2162" s="189" t="str">
        <f>CONCATENATE("Итого по подразделу: ",IF([1]Source!G2363&lt;&gt;"Новый подраздел", [1]Source!G2363, ""))</f>
        <v>Итого по подразделу: Сплит-система с низкотемпературным комплектом</v>
      </c>
      <c r="B2162" s="189"/>
      <c r="C2162" s="189"/>
      <c r="D2162" s="189"/>
      <c r="E2162" s="189"/>
      <c r="F2162" s="189"/>
      <c r="G2162" s="189"/>
      <c r="H2162" s="189"/>
      <c r="I2162" s="184">
        <f>SUM(P2143:P2161)</f>
        <v>13842.86</v>
      </c>
      <c r="J2162" s="185"/>
      <c r="K2162" s="38"/>
    </row>
    <row r="2165" spans="1:22" ht="14" x14ac:dyDescent="0.3">
      <c r="A2165" s="189" t="str">
        <f>CONCATENATE("Итого по разделу: ",IF([1]Source!G2393&lt;&gt;"Новый раздел", [1]Source!G2393, ""))</f>
        <v>Итого по разделу: Тепловые завесы</v>
      </c>
      <c r="B2165" s="189"/>
      <c r="C2165" s="189"/>
      <c r="D2165" s="189"/>
      <c r="E2165" s="189"/>
      <c r="F2165" s="189"/>
      <c r="G2165" s="189"/>
      <c r="H2165" s="189"/>
      <c r="I2165" s="184">
        <f>SUM(P2121:P2164)</f>
        <v>36591.4</v>
      </c>
      <c r="J2165" s="185"/>
      <c r="K2165" s="38"/>
    </row>
    <row r="2168" spans="1:22" ht="16.5" x14ac:dyDescent="0.35">
      <c r="A2168" s="190" t="str">
        <f>CONCATENATE("Раздел: ",IF([1]Source!G2423&lt;&gt;"Новый раздел", [1]Source!G2423, ""))</f>
        <v>Раздел: Вентиляция</v>
      </c>
      <c r="B2168" s="190"/>
      <c r="C2168" s="190"/>
      <c r="D2168" s="190"/>
      <c r="E2168" s="190"/>
      <c r="F2168" s="190"/>
      <c r="G2168" s="190"/>
      <c r="H2168" s="190"/>
      <c r="I2168" s="190"/>
      <c r="J2168" s="190"/>
      <c r="K2168" s="190"/>
    </row>
    <row r="2170" spans="1:22" ht="16.5" x14ac:dyDescent="0.35">
      <c r="A2170" s="190" t="str">
        <f>CONCATENATE("Подраздел: ",IF([1]Source!G2427&lt;&gt;"Новый подраздел", [1]Source!G2427, ""))</f>
        <v>Подраздел: Приточная установка П1</v>
      </c>
      <c r="B2170" s="190"/>
      <c r="C2170" s="190"/>
      <c r="D2170" s="190"/>
      <c r="E2170" s="190"/>
      <c r="F2170" s="190"/>
      <c r="G2170" s="190"/>
      <c r="H2170" s="190"/>
      <c r="I2170" s="190"/>
      <c r="J2170" s="190"/>
      <c r="K2170" s="190"/>
    </row>
    <row r="2171" spans="1:22" ht="42" x14ac:dyDescent="0.35">
      <c r="A2171" s="51">
        <v>223</v>
      </c>
      <c r="B2171" s="51" t="str">
        <f>[1]Source!F2431</f>
        <v>1.18-2403-21-4/1</v>
      </c>
      <c r="C2171" s="51" t="str">
        <f>[1]Source!G2431</f>
        <v>Техническое обслуживание приточных установок производительностью до 5000 м3/ч - ежеквартальное</v>
      </c>
      <c r="D2171" s="50" t="str">
        <f>[1]Source!H2431</f>
        <v>установка</v>
      </c>
      <c r="E2171" s="48">
        <f>[1]Source!I2431</f>
        <v>1</v>
      </c>
      <c r="F2171" s="42"/>
      <c r="G2171" s="49"/>
      <c r="H2171" s="48"/>
      <c r="I2171" s="48"/>
      <c r="J2171" s="42"/>
      <c r="K2171" s="42"/>
      <c r="Q2171">
        <f>ROUND(([1]Source!BZ2431/100)*ROUND(([1]Source!AF2431*[1]Source!AV2431)*[1]Source!I2431, 2), 2)</f>
        <v>3192.17</v>
      </c>
      <c r="R2171">
        <f>[1]Source!X2431</f>
        <v>3192.17</v>
      </c>
      <c r="S2171">
        <f>ROUND(([1]Source!CA2431/100)*ROUND(([1]Source!AF2431*[1]Source!AV2431)*[1]Source!I2431, 2), 2)</f>
        <v>456.02</v>
      </c>
      <c r="T2171">
        <f>[1]Source!Y2431</f>
        <v>456.02</v>
      </c>
      <c r="U2171">
        <f>ROUND((175/100)*ROUND(([1]Source!AE2431*[1]Source!AV2431)*[1]Source!I2431, 2), 2)</f>
        <v>7.0000000000000007E-2</v>
      </c>
      <c r="V2171">
        <f>ROUND((108/100)*ROUND([1]Source!CS2431*[1]Source!I2431, 2), 2)</f>
        <v>0.04</v>
      </c>
    </row>
    <row r="2172" spans="1:22" ht="14.5" x14ac:dyDescent="0.35">
      <c r="A2172" s="51"/>
      <c r="B2172" s="51"/>
      <c r="C2172" s="51" t="s">
        <v>183</v>
      </c>
      <c r="D2172" s="50"/>
      <c r="E2172" s="48"/>
      <c r="F2172" s="42">
        <f>[1]Source!AO2431</f>
        <v>1140.06</v>
      </c>
      <c r="G2172" s="49" t="str">
        <f>[1]Source!DG2431</f>
        <v>)*4</v>
      </c>
      <c r="H2172" s="48">
        <f>[1]Source!AV2431</f>
        <v>1</v>
      </c>
      <c r="I2172" s="48">
        <f>IF([1]Source!BA2431&lt;&gt; 0, [1]Source!BA2431, 1)</f>
        <v>1</v>
      </c>
      <c r="J2172" s="42">
        <f>[1]Source!S2431</f>
        <v>4560.24</v>
      </c>
      <c r="K2172" s="42"/>
    </row>
    <row r="2173" spans="1:22" ht="14.5" x14ac:dyDescent="0.35">
      <c r="A2173" s="51"/>
      <c r="B2173" s="51"/>
      <c r="C2173" s="51" t="s">
        <v>182</v>
      </c>
      <c r="D2173" s="50"/>
      <c r="E2173" s="48"/>
      <c r="F2173" s="42">
        <f>[1]Source!AM2431</f>
        <v>1.52</v>
      </c>
      <c r="G2173" s="49" t="str">
        <f>[1]Source!DE2431</f>
        <v>)*4</v>
      </c>
      <c r="H2173" s="48">
        <f>[1]Source!AV2431</f>
        <v>1</v>
      </c>
      <c r="I2173" s="48">
        <f>IF([1]Source!BB2431&lt;&gt; 0, [1]Source!BB2431, 1)</f>
        <v>1</v>
      </c>
      <c r="J2173" s="42">
        <f>[1]Source!Q2431</f>
        <v>6.08</v>
      </c>
      <c r="K2173" s="42"/>
    </row>
    <row r="2174" spans="1:22" ht="14.5" x14ac:dyDescent="0.35">
      <c r="A2174" s="51"/>
      <c r="B2174" s="51"/>
      <c r="C2174" s="51" t="s">
        <v>181</v>
      </c>
      <c r="D2174" s="50"/>
      <c r="E2174" s="48"/>
      <c r="F2174" s="42">
        <f>[1]Source!AN2431</f>
        <v>0.01</v>
      </c>
      <c r="G2174" s="49" t="str">
        <f>[1]Source!DF2431</f>
        <v>)*4</v>
      </c>
      <c r="H2174" s="48">
        <f>[1]Source!AV2431</f>
        <v>1</v>
      </c>
      <c r="I2174" s="48">
        <f>IF([1]Source!BS2431&lt;&gt; 0, [1]Source!BS2431, 1)</f>
        <v>1</v>
      </c>
      <c r="J2174" s="52">
        <f>[1]Source!R2431</f>
        <v>0.04</v>
      </c>
      <c r="K2174" s="42"/>
    </row>
    <row r="2175" spans="1:22" ht="14.5" x14ac:dyDescent="0.35">
      <c r="A2175" s="51"/>
      <c r="B2175" s="51"/>
      <c r="C2175" s="51" t="s">
        <v>180</v>
      </c>
      <c r="D2175" s="50"/>
      <c r="E2175" s="48"/>
      <c r="F2175" s="42">
        <f>[1]Source!AL2431</f>
        <v>9.3699999999999992</v>
      </c>
      <c r="G2175" s="49" t="str">
        <f>[1]Source!DD2431</f>
        <v>)*4</v>
      </c>
      <c r="H2175" s="48">
        <f>[1]Source!AW2431</f>
        <v>1</v>
      </c>
      <c r="I2175" s="48">
        <f>IF([1]Source!BC2431&lt;&gt; 0, [1]Source!BC2431, 1)</f>
        <v>1</v>
      </c>
      <c r="J2175" s="42">
        <f>[1]Source!P2431</f>
        <v>37.479999999999997</v>
      </c>
      <c r="K2175" s="42"/>
    </row>
    <row r="2176" spans="1:22" ht="14.5" x14ac:dyDescent="0.35">
      <c r="A2176" s="51"/>
      <c r="B2176" s="51"/>
      <c r="C2176" s="51" t="s">
        <v>179</v>
      </c>
      <c r="D2176" s="50" t="s">
        <v>176</v>
      </c>
      <c r="E2176" s="48">
        <f>[1]Source!AT2431</f>
        <v>70</v>
      </c>
      <c r="F2176" s="42"/>
      <c r="G2176" s="49"/>
      <c r="H2176" s="48"/>
      <c r="I2176" s="48"/>
      <c r="J2176" s="42">
        <f>SUM(R2171:R2175)</f>
        <v>3192.17</v>
      </c>
      <c r="K2176" s="42"/>
    </row>
    <row r="2177" spans="1:22" ht="14.5" x14ac:dyDescent="0.35">
      <c r="A2177" s="51"/>
      <c r="B2177" s="51"/>
      <c r="C2177" s="51" t="s">
        <v>178</v>
      </c>
      <c r="D2177" s="50" t="s">
        <v>176</v>
      </c>
      <c r="E2177" s="48">
        <f>[1]Source!AU2431</f>
        <v>10</v>
      </c>
      <c r="F2177" s="42"/>
      <c r="G2177" s="49"/>
      <c r="H2177" s="48"/>
      <c r="I2177" s="48"/>
      <c r="J2177" s="42">
        <f>SUM(T2171:T2176)</f>
        <v>456.02</v>
      </c>
      <c r="K2177" s="42"/>
    </row>
    <row r="2178" spans="1:22" ht="14.5" x14ac:dyDescent="0.35">
      <c r="A2178" s="51"/>
      <c r="B2178" s="51"/>
      <c r="C2178" s="51" t="s">
        <v>177</v>
      </c>
      <c r="D2178" s="50" t="s">
        <v>176</v>
      </c>
      <c r="E2178" s="48">
        <f>108</f>
        <v>108</v>
      </c>
      <c r="F2178" s="42"/>
      <c r="G2178" s="49"/>
      <c r="H2178" s="48"/>
      <c r="I2178" s="48"/>
      <c r="J2178" s="42">
        <f>SUM(V2171:V2177)</f>
        <v>0.04</v>
      </c>
      <c r="K2178" s="42"/>
    </row>
    <row r="2179" spans="1:22" ht="14.5" x14ac:dyDescent="0.35">
      <c r="A2179" s="51"/>
      <c r="B2179" s="51"/>
      <c r="C2179" s="51" t="s">
        <v>175</v>
      </c>
      <c r="D2179" s="50" t="s">
        <v>174</v>
      </c>
      <c r="E2179" s="48">
        <f>[1]Source!AQ2431</f>
        <v>3.14</v>
      </c>
      <c r="F2179" s="42"/>
      <c r="G2179" s="49" t="str">
        <f>[1]Source!DI2431</f>
        <v>)*4</v>
      </c>
      <c r="H2179" s="48">
        <f>[1]Source!AV2431</f>
        <v>1</v>
      </c>
      <c r="I2179" s="48"/>
      <c r="J2179" s="42"/>
      <c r="K2179" s="42">
        <f>[1]Source!U2431</f>
        <v>12.56</v>
      </c>
    </row>
    <row r="2180" spans="1:22" ht="14" x14ac:dyDescent="0.3">
      <c r="A2180" s="47"/>
      <c r="B2180" s="47"/>
      <c r="C2180" s="47"/>
      <c r="D2180" s="47"/>
      <c r="E2180" s="47"/>
      <c r="F2180" s="47"/>
      <c r="G2180" s="47"/>
      <c r="H2180" s="47"/>
      <c r="I2180" s="183">
        <f>J2172+J2173+J2175+J2176+J2177+J2178</f>
        <v>8252.0300000000007</v>
      </c>
      <c r="J2180" s="183"/>
      <c r="K2180" s="46">
        <f>IF([1]Source!I2431&lt;&gt;0, ROUND(I2180/[1]Source!I2431, 2), 0)</f>
        <v>8252.0300000000007</v>
      </c>
      <c r="P2180" s="45">
        <f>I2180</f>
        <v>8252.0300000000007</v>
      </c>
    </row>
    <row r="2181" spans="1:22" ht="42" x14ac:dyDescent="0.35">
      <c r="A2181" s="51">
        <v>224</v>
      </c>
      <c r="B2181" s="51" t="str">
        <f>[1]Source!F2432</f>
        <v>1.18-2403-15-1/1</v>
      </c>
      <c r="C2181" s="51" t="str">
        <f>[1]Source!G2432</f>
        <v>Очистка и дезинфекция приточных установок производительностью до 5000 м3/ч</v>
      </c>
      <c r="D2181" s="50" t="str">
        <f>[1]Source!H2432</f>
        <v>установка</v>
      </c>
      <c r="E2181" s="48">
        <f>[1]Source!I2432</f>
        <v>1</v>
      </c>
      <c r="F2181" s="42"/>
      <c r="G2181" s="49"/>
      <c r="H2181" s="48"/>
      <c r="I2181" s="48"/>
      <c r="J2181" s="42"/>
      <c r="K2181" s="42"/>
      <c r="Q2181">
        <f>ROUND(([1]Source!BZ2432/100)*ROUND(([1]Source!AF2432*[1]Source!AV2432)*[1]Source!I2432, 2), 2)</f>
        <v>8992.14</v>
      </c>
      <c r="R2181">
        <f>[1]Source!X2432</f>
        <v>8992.14</v>
      </c>
      <c r="S2181">
        <f>ROUND(([1]Source!CA2432/100)*ROUND(([1]Source!AF2432*[1]Source!AV2432)*[1]Source!I2432, 2), 2)</f>
        <v>1284.5899999999999</v>
      </c>
      <c r="T2181">
        <f>[1]Source!Y2432</f>
        <v>1284.5899999999999</v>
      </c>
      <c r="U2181">
        <f>ROUND((175/100)*ROUND(([1]Source!AE2432*[1]Source!AV2432)*[1]Source!I2432, 2), 2)</f>
        <v>9841.65</v>
      </c>
      <c r="V2181">
        <f>ROUND((108/100)*ROUND([1]Source!CS2432*[1]Source!I2432, 2), 2)</f>
        <v>6073.7</v>
      </c>
    </row>
    <row r="2182" spans="1:22" ht="14.5" x14ac:dyDescent="0.35">
      <c r="A2182" s="51"/>
      <c r="B2182" s="51"/>
      <c r="C2182" s="51" t="s">
        <v>183</v>
      </c>
      <c r="D2182" s="50"/>
      <c r="E2182" s="48"/>
      <c r="F2182" s="42">
        <f>[1]Source!AO2432</f>
        <v>3211.48</v>
      </c>
      <c r="G2182" s="49" t="str">
        <f>[1]Source!DG2432</f>
        <v>)*4</v>
      </c>
      <c r="H2182" s="48">
        <f>[1]Source!AV2432</f>
        <v>1</v>
      </c>
      <c r="I2182" s="48">
        <f>IF([1]Source!BA2432&lt;&gt; 0, [1]Source!BA2432, 1)</f>
        <v>1</v>
      </c>
      <c r="J2182" s="42">
        <f>[1]Source!S2432</f>
        <v>12845.92</v>
      </c>
      <c r="K2182" s="42"/>
    </row>
    <row r="2183" spans="1:22" ht="14.5" x14ac:dyDescent="0.35">
      <c r="A2183" s="51"/>
      <c r="B2183" s="51"/>
      <c r="C2183" s="51" t="s">
        <v>182</v>
      </c>
      <c r="D2183" s="50"/>
      <c r="E2183" s="48"/>
      <c r="F2183" s="42">
        <f>[1]Source!AM2432</f>
        <v>2255.44</v>
      </c>
      <c r="G2183" s="49" t="str">
        <f>[1]Source!DE2432</f>
        <v>)*4</v>
      </c>
      <c r="H2183" s="48">
        <f>[1]Source!AV2432</f>
        <v>1</v>
      </c>
      <c r="I2183" s="48">
        <f>IF([1]Source!BB2432&lt;&gt; 0, [1]Source!BB2432, 1)</f>
        <v>1</v>
      </c>
      <c r="J2183" s="42">
        <f>[1]Source!Q2432</f>
        <v>9021.76</v>
      </c>
      <c r="K2183" s="42"/>
    </row>
    <row r="2184" spans="1:22" ht="14.5" x14ac:dyDescent="0.35">
      <c r="A2184" s="51"/>
      <c r="B2184" s="51"/>
      <c r="C2184" s="51" t="s">
        <v>181</v>
      </c>
      <c r="D2184" s="50"/>
      <c r="E2184" s="48"/>
      <c r="F2184" s="42">
        <f>[1]Source!AN2432</f>
        <v>1405.95</v>
      </c>
      <c r="G2184" s="49" t="str">
        <f>[1]Source!DF2432</f>
        <v>)*4</v>
      </c>
      <c r="H2184" s="48">
        <f>[1]Source!AV2432</f>
        <v>1</v>
      </c>
      <c r="I2184" s="48">
        <f>IF([1]Source!BS2432&lt;&gt; 0, [1]Source!BS2432, 1)</f>
        <v>1</v>
      </c>
      <c r="J2184" s="52">
        <f>[1]Source!R2432</f>
        <v>5623.8</v>
      </c>
      <c r="K2184" s="42"/>
    </row>
    <row r="2185" spans="1:22" ht="14.5" x14ac:dyDescent="0.35">
      <c r="A2185" s="51"/>
      <c r="B2185" s="51"/>
      <c r="C2185" s="51" t="s">
        <v>180</v>
      </c>
      <c r="D2185" s="50"/>
      <c r="E2185" s="48"/>
      <c r="F2185" s="42">
        <f>[1]Source!AL2432</f>
        <v>14.66</v>
      </c>
      <c r="G2185" s="49" t="str">
        <f>[1]Source!DD2432</f>
        <v>)*4</v>
      </c>
      <c r="H2185" s="48">
        <f>[1]Source!AW2432</f>
        <v>1</v>
      </c>
      <c r="I2185" s="48">
        <f>IF([1]Source!BC2432&lt;&gt; 0, [1]Source!BC2432, 1)</f>
        <v>1</v>
      </c>
      <c r="J2185" s="42">
        <f>[1]Source!P2432</f>
        <v>58.64</v>
      </c>
      <c r="K2185" s="42"/>
    </row>
    <row r="2186" spans="1:22" ht="14.5" x14ac:dyDescent="0.35">
      <c r="A2186" s="51"/>
      <c r="B2186" s="51"/>
      <c r="C2186" s="51" t="s">
        <v>179</v>
      </c>
      <c r="D2186" s="50" t="s">
        <v>176</v>
      </c>
      <c r="E2186" s="48">
        <f>[1]Source!AT2432</f>
        <v>70</v>
      </c>
      <c r="F2186" s="42"/>
      <c r="G2186" s="49"/>
      <c r="H2186" s="48"/>
      <c r="I2186" s="48"/>
      <c r="J2186" s="42">
        <f>SUM(R2181:R2185)</f>
        <v>8992.14</v>
      </c>
      <c r="K2186" s="42"/>
    </row>
    <row r="2187" spans="1:22" ht="14.5" x14ac:dyDescent="0.35">
      <c r="A2187" s="51"/>
      <c r="B2187" s="51"/>
      <c r="C2187" s="51" t="s">
        <v>178</v>
      </c>
      <c r="D2187" s="50" t="s">
        <v>176</v>
      </c>
      <c r="E2187" s="48">
        <f>[1]Source!AU2432</f>
        <v>10</v>
      </c>
      <c r="F2187" s="42"/>
      <c r="G2187" s="49"/>
      <c r="H2187" s="48"/>
      <c r="I2187" s="48"/>
      <c r="J2187" s="42">
        <f>SUM(T2181:T2186)</f>
        <v>1284.5899999999999</v>
      </c>
      <c r="K2187" s="42"/>
    </row>
    <row r="2188" spans="1:22" ht="14.5" x14ac:dyDescent="0.35">
      <c r="A2188" s="51"/>
      <c r="B2188" s="51"/>
      <c r="C2188" s="51" t="s">
        <v>177</v>
      </c>
      <c r="D2188" s="50" t="s">
        <v>176</v>
      </c>
      <c r="E2188" s="48">
        <f>108</f>
        <v>108</v>
      </c>
      <c r="F2188" s="42"/>
      <c r="G2188" s="49"/>
      <c r="H2188" s="48"/>
      <c r="I2188" s="48"/>
      <c r="J2188" s="42">
        <f>SUM(V2181:V2187)</f>
        <v>6073.7</v>
      </c>
      <c r="K2188" s="42"/>
    </row>
    <row r="2189" spans="1:22" ht="14.5" x14ac:dyDescent="0.35">
      <c r="A2189" s="51"/>
      <c r="B2189" s="51"/>
      <c r="C2189" s="51" t="s">
        <v>175</v>
      </c>
      <c r="D2189" s="50" t="s">
        <v>174</v>
      </c>
      <c r="E2189" s="48">
        <f>[1]Source!AQ2432</f>
        <v>10.55</v>
      </c>
      <c r="F2189" s="42"/>
      <c r="G2189" s="49" t="str">
        <f>[1]Source!DI2432</f>
        <v>)*4</v>
      </c>
      <c r="H2189" s="48">
        <f>[1]Source!AV2432</f>
        <v>1</v>
      </c>
      <c r="I2189" s="48"/>
      <c r="J2189" s="42"/>
      <c r="K2189" s="42">
        <f>[1]Source!U2432</f>
        <v>42.2</v>
      </c>
    </row>
    <row r="2190" spans="1:22" ht="14" x14ac:dyDescent="0.3">
      <c r="A2190" s="47"/>
      <c r="B2190" s="47"/>
      <c r="C2190" s="47"/>
      <c r="D2190" s="47"/>
      <c r="E2190" s="47"/>
      <c r="F2190" s="47"/>
      <c r="G2190" s="47"/>
      <c r="H2190" s="47"/>
      <c r="I2190" s="183">
        <f>J2182+J2183+J2185+J2186+J2187+J2188</f>
        <v>38276.75</v>
      </c>
      <c r="J2190" s="183"/>
      <c r="K2190" s="46">
        <f>IF([1]Source!I2432&lt;&gt;0, ROUND(I2190/[1]Source!I2432, 2), 0)</f>
        <v>38276.75</v>
      </c>
      <c r="P2190" s="45">
        <f>I2190</f>
        <v>38276.75</v>
      </c>
    </row>
    <row r="2192" spans="1:22" ht="14" x14ac:dyDescent="0.3">
      <c r="A2192" s="189" t="str">
        <f>CONCATENATE("Итого по подразделу: ",IF([1]Source!G2434&lt;&gt;"Новый подраздел", [1]Source!G2434, ""))</f>
        <v>Итого по подразделу: Приточная установка П1</v>
      </c>
      <c r="B2192" s="189"/>
      <c r="C2192" s="189"/>
      <c r="D2192" s="189"/>
      <c r="E2192" s="189"/>
      <c r="F2192" s="189"/>
      <c r="G2192" s="189"/>
      <c r="H2192" s="189"/>
      <c r="I2192" s="184">
        <f>SUM(P2170:P2191)</f>
        <v>46528.78</v>
      </c>
      <c r="J2192" s="185"/>
      <c r="K2192" s="38"/>
    </row>
    <row r="2195" spans="1:22" ht="16.5" x14ac:dyDescent="0.35">
      <c r="A2195" s="190" t="str">
        <f>CONCATENATE("Подраздел: ",IF([1]Source!G2464&lt;&gt;"Новый подраздел", [1]Source!G2464, ""))</f>
        <v>Подраздел: Вытяжная установка В1</v>
      </c>
      <c r="B2195" s="190"/>
      <c r="C2195" s="190"/>
      <c r="D2195" s="190"/>
      <c r="E2195" s="190"/>
      <c r="F2195" s="190"/>
      <c r="G2195" s="190"/>
      <c r="H2195" s="190"/>
      <c r="I2195" s="190"/>
      <c r="J2195" s="190"/>
      <c r="K2195" s="190"/>
    </row>
    <row r="2196" spans="1:22" ht="42" x14ac:dyDescent="0.35">
      <c r="A2196" s="51">
        <v>225</v>
      </c>
      <c r="B2196" s="51" t="str">
        <f>[1]Source!F2468</f>
        <v>1.18-2403-20-3/1</v>
      </c>
      <c r="C2196" s="51" t="str">
        <f>[1]Source!G2468</f>
        <v>Техническое обслуживание вытяжных установок производительностью до 5000 м3/ч - ежеквартальное</v>
      </c>
      <c r="D2196" s="50" t="str">
        <f>[1]Source!H2468</f>
        <v>установка</v>
      </c>
      <c r="E2196" s="48">
        <f>[1]Source!I2468</f>
        <v>1</v>
      </c>
      <c r="F2196" s="42"/>
      <c r="G2196" s="49"/>
      <c r="H2196" s="48"/>
      <c r="I2196" s="48"/>
      <c r="J2196" s="42"/>
      <c r="K2196" s="42"/>
      <c r="Q2196">
        <f>ROUND(([1]Source!BZ2468/100)*ROUND(([1]Source!AF2468*[1]Source!AV2468)*[1]Source!I2468, 2), 2)</f>
        <v>2419.54</v>
      </c>
      <c r="R2196">
        <f>[1]Source!X2468</f>
        <v>2419.54</v>
      </c>
      <c r="S2196">
        <f>ROUND(([1]Source!CA2468/100)*ROUND(([1]Source!AF2468*[1]Source!AV2468)*[1]Source!I2468, 2), 2)</f>
        <v>345.65</v>
      </c>
      <c r="T2196">
        <f>[1]Source!Y2468</f>
        <v>345.65</v>
      </c>
      <c r="U2196">
        <f>ROUND((175/100)*ROUND(([1]Source!AE2468*[1]Source!AV2468)*[1]Source!I2468, 2), 2)</f>
        <v>0</v>
      </c>
      <c r="V2196">
        <f>ROUND((108/100)*ROUND([1]Source!CS2468*[1]Source!I2468, 2), 2)</f>
        <v>0</v>
      </c>
    </row>
    <row r="2197" spans="1:22" ht="14.5" x14ac:dyDescent="0.35">
      <c r="A2197" s="51"/>
      <c r="B2197" s="51"/>
      <c r="C2197" s="51" t="s">
        <v>183</v>
      </c>
      <c r="D2197" s="50"/>
      <c r="E2197" s="48"/>
      <c r="F2197" s="42">
        <f>[1]Source!AO2468</f>
        <v>864.12</v>
      </c>
      <c r="G2197" s="49" t="str">
        <f>[1]Source!DG2468</f>
        <v>)*4</v>
      </c>
      <c r="H2197" s="48">
        <f>[1]Source!AV2468</f>
        <v>1</v>
      </c>
      <c r="I2197" s="48">
        <f>IF([1]Source!BA2468&lt;&gt; 0, [1]Source!BA2468, 1)</f>
        <v>1</v>
      </c>
      <c r="J2197" s="42">
        <f>[1]Source!S2468</f>
        <v>3456.48</v>
      </c>
      <c r="K2197" s="42"/>
    </row>
    <row r="2198" spans="1:22" ht="14.5" x14ac:dyDescent="0.35">
      <c r="A2198" s="51"/>
      <c r="B2198" s="51"/>
      <c r="C2198" s="51" t="s">
        <v>180</v>
      </c>
      <c r="D2198" s="50"/>
      <c r="E2198" s="48"/>
      <c r="F2198" s="42">
        <f>[1]Source!AL2468</f>
        <v>0.03</v>
      </c>
      <c r="G2198" s="49" t="str">
        <f>[1]Source!DD2468</f>
        <v>)*4</v>
      </c>
      <c r="H2198" s="48">
        <f>[1]Source!AW2468</f>
        <v>1</v>
      </c>
      <c r="I2198" s="48">
        <f>IF([1]Source!BC2468&lt;&gt; 0, [1]Source!BC2468, 1)</f>
        <v>1</v>
      </c>
      <c r="J2198" s="42">
        <f>[1]Source!P2468</f>
        <v>0.12</v>
      </c>
      <c r="K2198" s="42"/>
    </row>
    <row r="2199" spans="1:22" ht="14.5" x14ac:dyDescent="0.35">
      <c r="A2199" s="51"/>
      <c r="B2199" s="51"/>
      <c r="C2199" s="51" t="s">
        <v>179</v>
      </c>
      <c r="D2199" s="50" t="s">
        <v>176</v>
      </c>
      <c r="E2199" s="48">
        <f>[1]Source!AT2468</f>
        <v>70</v>
      </c>
      <c r="F2199" s="42"/>
      <c r="G2199" s="49"/>
      <c r="H2199" s="48"/>
      <c r="I2199" s="48"/>
      <c r="J2199" s="42">
        <f>SUM(R2196:R2198)</f>
        <v>2419.54</v>
      </c>
      <c r="K2199" s="42"/>
    </row>
    <row r="2200" spans="1:22" ht="14.5" x14ac:dyDescent="0.35">
      <c r="A2200" s="51"/>
      <c r="B2200" s="51"/>
      <c r="C2200" s="51" t="s">
        <v>178</v>
      </c>
      <c r="D2200" s="50" t="s">
        <v>176</v>
      </c>
      <c r="E2200" s="48">
        <f>[1]Source!AU2468</f>
        <v>10</v>
      </c>
      <c r="F2200" s="42"/>
      <c r="G2200" s="49"/>
      <c r="H2200" s="48"/>
      <c r="I2200" s="48"/>
      <c r="J2200" s="42">
        <f>SUM(T2196:T2199)</f>
        <v>345.65</v>
      </c>
      <c r="K2200" s="42"/>
    </row>
    <row r="2201" spans="1:22" ht="14.5" x14ac:dyDescent="0.35">
      <c r="A2201" s="51"/>
      <c r="B2201" s="51"/>
      <c r="C2201" s="51" t="s">
        <v>175</v>
      </c>
      <c r="D2201" s="50" t="s">
        <v>174</v>
      </c>
      <c r="E2201" s="48">
        <f>[1]Source!AQ2468</f>
        <v>2.38</v>
      </c>
      <c r="F2201" s="42"/>
      <c r="G2201" s="49" t="str">
        <f>[1]Source!DI2468</f>
        <v>)*4</v>
      </c>
      <c r="H2201" s="48">
        <f>[1]Source!AV2468</f>
        <v>1</v>
      </c>
      <c r="I2201" s="48"/>
      <c r="J2201" s="42"/>
      <c r="K2201" s="42">
        <f>[1]Source!U2468</f>
        <v>9.52</v>
      </c>
    </row>
    <row r="2202" spans="1:22" ht="14" x14ac:dyDescent="0.3">
      <c r="A2202" s="47"/>
      <c r="B2202" s="47"/>
      <c r="C2202" s="47"/>
      <c r="D2202" s="47"/>
      <c r="E2202" s="47"/>
      <c r="F2202" s="47"/>
      <c r="G2202" s="47"/>
      <c r="H2202" s="47"/>
      <c r="I2202" s="183">
        <f>J2197+J2198+J2199+J2200</f>
        <v>6221.7899999999991</v>
      </c>
      <c r="J2202" s="183"/>
      <c r="K2202" s="46">
        <f>IF([1]Source!I2468&lt;&gt;0, ROUND(I2202/[1]Source!I2468, 2), 0)</f>
        <v>6221.79</v>
      </c>
      <c r="P2202" s="45">
        <f>I2202</f>
        <v>6221.7899999999991</v>
      </c>
    </row>
    <row r="2204" spans="1:22" ht="14" x14ac:dyDescent="0.3">
      <c r="A2204" s="189" t="str">
        <f>CONCATENATE("Итого по подразделу: ",IF([1]Source!G2470&lt;&gt;"Новый подраздел", [1]Source!G2470, ""))</f>
        <v>Итого по подразделу: Вытяжная установка В1</v>
      </c>
      <c r="B2204" s="189"/>
      <c r="C2204" s="189"/>
      <c r="D2204" s="189"/>
      <c r="E2204" s="189"/>
      <c r="F2204" s="189"/>
      <c r="G2204" s="189"/>
      <c r="H2204" s="189"/>
      <c r="I2204" s="184">
        <f>SUM(P2195:P2203)</f>
        <v>6221.7899999999991</v>
      </c>
      <c r="J2204" s="185"/>
      <c r="K2204" s="38"/>
    </row>
    <row r="2207" spans="1:22" ht="16.5" x14ac:dyDescent="0.35">
      <c r="A2207" s="190" t="str">
        <f>CONCATENATE("Подраздел: ",IF([1]Source!G2500&lt;&gt;"Новый подраздел", [1]Source!G2500, ""))</f>
        <v>Подраздел: Вытяжная установка В2</v>
      </c>
      <c r="B2207" s="190"/>
      <c r="C2207" s="190"/>
      <c r="D2207" s="190"/>
      <c r="E2207" s="190"/>
      <c r="F2207" s="190"/>
      <c r="G2207" s="190"/>
      <c r="H2207" s="190"/>
      <c r="I2207" s="190"/>
      <c r="J2207" s="190"/>
      <c r="K2207" s="190"/>
    </row>
    <row r="2208" spans="1:22" ht="42" x14ac:dyDescent="0.35">
      <c r="A2208" s="51">
        <v>226</v>
      </c>
      <c r="B2208" s="51" t="str">
        <f>[1]Source!F2504</f>
        <v>1.18-2403-20-3/1</v>
      </c>
      <c r="C2208" s="51" t="str">
        <f>[1]Source!G2504</f>
        <v>Техническое обслуживание вытяжных установок производительностью до 5000 м3/ч - ежеквартальное</v>
      </c>
      <c r="D2208" s="50" t="str">
        <f>[1]Source!H2504</f>
        <v>установка</v>
      </c>
      <c r="E2208" s="48">
        <f>[1]Source!I2504</f>
        <v>1</v>
      </c>
      <c r="F2208" s="42"/>
      <c r="G2208" s="49"/>
      <c r="H2208" s="48"/>
      <c r="I2208" s="48"/>
      <c r="J2208" s="42"/>
      <c r="K2208" s="42"/>
      <c r="Q2208">
        <f>ROUND(([1]Source!BZ2504/100)*ROUND(([1]Source!AF2504*[1]Source!AV2504)*[1]Source!I2504, 2), 2)</f>
        <v>2419.54</v>
      </c>
      <c r="R2208">
        <f>[1]Source!X2504</f>
        <v>2419.54</v>
      </c>
      <c r="S2208">
        <f>ROUND(([1]Source!CA2504/100)*ROUND(([1]Source!AF2504*[1]Source!AV2504)*[1]Source!I2504, 2), 2)</f>
        <v>345.65</v>
      </c>
      <c r="T2208">
        <f>[1]Source!Y2504</f>
        <v>345.65</v>
      </c>
      <c r="U2208">
        <f>ROUND((175/100)*ROUND(([1]Source!AE2504*[1]Source!AV2504)*[1]Source!I2504, 2), 2)</f>
        <v>0</v>
      </c>
      <c r="V2208">
        <f>ROUND((108/100)*ROUND([1]Source!CS2504*[1]Source!I2504, 2), 2)</f>
        <v>0</v>
      </c>
    </row>
    <row r="2209" spans="1:22" ht="14.5" x14ac:dyDescent="0.35">
      <c r="A2209" s="51"/>
      <c r="B2209" s="51"/>
      <c r="C2209" s="51" t="s">
        <v>183</v>
      </c>
      <c r="D2209" s="50"/>
      <c r="E2209" s="48"/>
      <c r="F2209" s="42">
        <f>[1]Source!AO2504</f>
        <v>864.12</v>
      </c>
      <c r="G2209" s="49" t="str">
        <f>[1]Source!DG2504</f>
        <v>)*4</v>
      </c>
      <c r="H2209" s="48">
        <f>[1]Source!AV2504</f>
        <v>1</v>
      </c>
      <c r="I2209" s="48">
        <f>IF([1]Source!BA2504&lt;&gt; 0, [1]Source!BA2504, 1)</f>
        <v>1</v>
      </c>
      <c r="J2209" s="42">
        <f>[1]Source!S2504</f>
        <v>3456.48</v>
      </c>
      <c r="K2209" s="42"/>
    </row>
    <row r="2210" spans="1:22" ht="14.5" x14ac:dyDescent="0.35">
      <c r="A2210" s="51"/>
      <c r="B2210" s="51"/>
      <c r="C2210" s="51" t="s">
        <v>180</v>
      </c>
      <c r="D2210" s="50"/>
      <c r="E2210" s="48"/>
      <c r="F2210" s="42">
        <f>[1]Source!AL2504</f>
        <v>0.03</v>
      </c>
      <c r="G2210" s="49" t="str">
        <f>[1]Source!DD2504</f>
        <v>)*4</v>
      </c>
      <c r="H2210" s="48">
        <f>[1]Source!AW2504</f>
        <v>1</v>
      </c>
      <c r="I2210" s="48">
        <f>IF([1]Source!BC2504&lt;&gt; 0, [1]Source!BC2504, 1)</f>
        <v>1</v>
      </c>
      <c r="J2210" s="42">
        <f>[1]Source!P2504</f>
        <v>0.12</v>
      </c>
      <c r="K2210" s="42"/>
    </row>
    <row r="2211" spans="1:22" ht="14.5" x14ac:dyDescent="0.35">
      <c r="A2211" s="51"/>
      <c r="B2211" s="51"/>
      <c r="C2211" s="51" t="s">
        <v>179</v>
      </c>
      <c r="D2211" s="50" t="s">
        <v>176</v>
      </c>
      <c r="E2211" s="48">
        <f>[1]Source!AT2504</f>
        <v>70</v>
      </c>
      <c r="F2211" s="42"/>
      <c r="G2211" s="49"/>
      <c r="H2211" s="48"/>
      <c r="I2211" s="48"/>
      <c r="J2211" s="42">
        <f>SUM(R2208:R2210)</f>
        <v>2419.54</v>
      </c>
      <c r="K2211" s="42"/>
    </row>
    <row r="2212" spans="1:22" ht="14.5" x14ac:dyDescent="0.35">
      <c r="A2212" s="51"/>
      <c r="B2212" s="51"/>
      <c r="C2212" s="51" t="s">
        <v>178</v>
      </c>
      <c r="D2212" s="50" t="s">
        <v>176</v>
      </c>
      <c r="E2212" s="48">
        <f>[1]Source!AU2504</f>
        <v>10</v>
      </c>
      <c r="F2212" s="42"/>
      <c r="G2212" s="49"/>
      <c r="H2212" s="48"/>
      <c r="I2212" s="48"/>
      <c r="J2212" s="42">
        <f>SUM(T2208:T2211)</f>
        <v>345.65</v>
      </c>
      <c r="K2212" s="42"/>
    </row>
    <row r="2213" spans="1:22" ht="14.5" x14ac:dyDescent="0.35">
      <c r="A2213" s="51"/>
      <c r="B2213" s="51"/>
      <c r="C2213" s="51" t="s">
        <v>175</v>
      </c>
      <c r="D2213" s="50" t="s">
        <v>174</v>
      </c>
      <c r="E2213" s="48">
        <f>[1]Source!AQ2504</f>
        <v>2.38</v>
      </c>
      <c r="F2213" s="42"/>
      <c r="G2213" s="49" t="str">
        <f>[1]Source!DI2504</f>
        <v>)*4</v>
      </c>
      <c r="H2213" s="48">
        <f>[1]Source!AV2504</f>
        <v>1</v>
      </c>
      <c r="I2213" s="48"/>
      <c r="J2213" s="42"/>
      <c r="K2213" s="42">
        <f>[1]Source!U2504</f>
        <v>9.52</v>
      </c>
    </row>
    <row r="2214" spans="1:22" ht="14" x14ac:dyDescent="0.3">
      <c r="A2214" s="47"/>
      <c r="B2214" s="47"/>
      <c r="C2214" s="47"/>
      <c r="D2214" s="47"/>
      <c r="E2214" s="47"/>
      <c r="F2214" s="47"/>
      <c r="G2214" s="47"/>
      <c r="H2214" s="47"/>
      <c r="I2214" s="183">
        <f>J2209+J2210+J2211+J2212</f>
        <v>6221.7899999999991</v>
      </c>
      <c r="J2214" s="183"/>
      <c r="K2214" s="46">
        <f>IF([1]Source!I2504&lt;&gt;0, ROUND(I2214/[1]Source!I2504, 2), 0)</f>
        <v>6221.79</v>
      </c>
      <c r="P2214" s="45">
        <f>I2214</f>
        <v>6221.7899999999991</v>
      </c>
    </row>
    <row r="2216" spans="1:22" ht="14" x14ac:dyDescent="0.3">
      <c r="A2216" s="189" t="str">
        <f>CONCATENATE("Итого по подразделу: ",IF([1]Source!G2506&lt;&gt;"Новый подраздел", [1]Source!G2506, ""))</f>
        <v>Итого по подразделу: Вытяжная установка В2</v>
      </c>
      <c r="B2216" s="189"/>
      <c r="C2216" s="189"/>
      <c r="D2216" s="189"/>
      <c r="E2216" s="189"/>
      <c r="F2216" s="189"/>
      <c r="G2216" s="189"/>
      <c r="H2216" s="189"/>
      <c r="I2216" s="184">
        <f>SUM(P2207:P2215)</f>
        <v>6221.7899999999991</v>
      </c>
      <c r="J2216" s="185"/>
      <c r="K2216" s="38"/>
    </row>
    <row r="2219" spans="1:22" ht="16.5" x14ac:dyDescent="0.35">
      <c r="A2219" s="190" t="str">
        <f>CONCATENATE("Подраздел: ",IF([1]Source!G2536&lt;&gt;"Новый подраздел", [1]Source!G2536, ""))</f>
        <v>Подраздел: Вытяжная установка В3</v>
      </c>
      <c r="B2219" s="190"/>
      <c r="C2219" s="190"/>
      <c r="D2219" s="190"/>
      <c r="E2219" s="190"/>
      <c r="F2219" s="190"/>
      <c r="G2219" s="190"/>
      <c r="H2219" s="190"/>
      <c r="I2219" s="190"/>
      <c r="J2219" s="190"/>
      <c r="K2219" s="190"/>
    </row>
    <row r="2220" spans="1:22" ht="42" x14ac:dyDescent="0.35">
      <c r="A2220" s="51">
        <v>227</v>
      </c>
      <c r="B2220" s="51" t="str">
        <f>[1]Source!F2540</f>
        <v>1.18-2403-20-3/1</v>
      </c>
      <c r="C2220" s="51" t="str">
        <f>[1]Source!G2540</f>
        <v>Техническое обслуживание вытяжных установок производительностью до 5000 м3/ч - ежеквартальное</v>
      </c>
      <c r="D2220" s="50" t="str">
        <f>[1]Source!H2540</f>
        <v>установка</v>
      </c>
      <c r="E2220" s="48">
        <f>[1]Source!I2540</f>
        <v>1</v>
      </c>
      <c r="F2220" s="42"/>
      <c r="G2220" s="49"/>
      <c r="H2220" s="48"/>
      <c r="I2220" s="48"/>
      <c r="J2220" s="42"/>
      <c r="K2220" s="42"/>
      <c r="Q2220">
        <f>ROUND(([1]Source!BZ2540/100)*ROUND(([1]Source!AF2540*[1]Source!AV2540)*[1]Source!I2540, 2), 2)</f>
        <v>2419.54</v>
      </c>
      <c r="R2220">
        <f>[1]Source!X2540</f>
        <v>2419.54</v>
      </c>
      <c r="S2220">
        <f>ROUND(([1]Source!CA2540/100)*ROUND(([1]Source!AF2540*[1]Source!AV2540)*[1]Source!I2540, 2), 2)</f>
        <v>345.65</v>
      </c>
      <c r="T2220">
        <f>[1]Source!Y2540</f>
        <v>345.65</v>
      </c>
      <c r="U2220">
        <f>ROUND((175/100)*ROUND(([1]Source!AE2540*[1]Source!AV2540)*[1]Source!I2540, 2), 2)</f>
        <v>0</v>
      </c>
      <c r="V2220">
        <f>ROUND((108/100)*ROUND([1]Source!CS2540*[1]Source!I2540, 2), 2)</f>
        <v>0</v>
      </c>
    </row>
    <row r="2221" spans="1:22" ht="14.5" x14ac:dyDescent="0.35">
      <c r="A2221" s="51"/>
      <c r="B2221" s="51"/>
      <c r="C2221" s="51" t="s">
        <v>183</v>
      </c>
      <c r="D2221" s="50"/>
      <c r="E2221" s="48"/>
      <c r="F2221" s="42">
        <f>[1]Source!AO2540</f>
        <v>864.12</v>
      </c>
      <c r="G2221" s="49" t="str">
        <f>[1]Source!DG2540</f>
        <v>)*4</v>
      </c>
      <c r="H2221" s="48">
        <f>[1]Source!AV2540</f>
        <v>1</v>
      </c>
      <c r="I2221" s="48">
        <f>IF([1]Source!BA2540&lt;&gt; 0, [1]Source!BA2540, 1)</f>
        <v>1</v>
      </c>
      <c r="J2221" s="42">
        <f>[1]Source!S2540</f>
        <v>3456.48</v>
      </c>
      <c r="K2221" s="42"/>
    </row>
    <row r="2222" spans="1:22" ht="14.5" x14ac:dyDescent="0.35">
      <c r="A2222" s="51"/>
      <c r="B2222" s="51"/>
      <c r="C2222" s="51" t="s">
        <v>180</v>
      </c>
      <c r="D2222" s="50"/>
      <c r="E2222" s="48"/>
      <c r="F2222" s="42">
        <f>[1]Source!AL2540</f>
        <v>0.03</v>
      </c>
      <c r="G2222" s="49" t="str">
        <f>[1]Source!DD2540</f>
        <v>)*4</v>
      </c>
      <c r="H2222" s="48">
        <f>[1]Source!AW2540</f>
        <v>1</v>
      </c>
      <c r="I2222" s="48">
        <f>IF([1]Source!BC2540&lt;&gt; 0, [1]Source!BC2540, 1)</f>
        <v>1</v>
      </c>
      <c r="J2222" s="42">
        <f>[1]Source!P2540</f>
        <v>0.12</v>
      </c>
      <c r="K2222" s="42"/>
    </row>
    <row r="2223" spans="1:22" ht="14.5" x14ac:dyDescent="0.35">
      <c r="A2223" s="51"/>
      <c r="B2223" s="51"/>
      <c r="C2223" s="51" t="s">
        <v>179</v>
      </c>
      <c r="D2223" s="50" t="s">
        <v>176</v>
      </c>
      <c r="E2223" s="48">
        <f>[1]Source!AT2540</f>
        <v>70</v>
      </c>
      <c r="F2223" s="42"/>
      <c r="G2223" s="49"/>
      <c r="H2223" s="48"/>
      <c r="I2223" s="48"/>
      <c r="J2223" s="42">
        <f>SUM(R2220:R2222)</f>
        <v>2419.54</v>
      </c>
      <c r="K2223" s="42"/>
    </row>
    <row r="2224" spans="1:22" ht="14.5" x14ac:dyDescent="0.35">
      <c r="A2224" s="51"/>
      <c r="B2224" s="51"/>
      <c r="C2224" s="51" t="s">
        <v>178</v>
      </c>
      <c r="D2224" s="50" t="s">
        <v>176</v>
      </c>
      <c r="E2224" s="48">
        <f>[1]Source!AU2540</f>
        <v>10</v>
      </c>
      <c r="F2224" s="42"/>
      <c r="G2224" s="49"/>
      <c r="H2224" s="48"/>
      <c r="I2224" s="48"/>
      <c r="J2224" s="42">
        <f>SUM(T2220:T2223)</f>
        <v>345.65</v>
      </c>
      <c r="K2224" s="42"/>
    </row>
    <row r="2225" spans="1:22" ht="14.5" x14ac:dyDescent="0.35">
      <c r="A2225" s="51"/>
      <c r="B2225" s="51"/>
      <c r="C2225" s="51" t="s">
        <v>175</v>
      </c>
      <c r="D2225" s="50" t="s">
        <v>174</v>
      </c>
      <c r="E2225" s="48">
        <f>[1]Source!AQ2540</f>
        <v>2.38</v>
      </c>
      <c r="F2225" s="42"/>
      <c r="G2225" s="49" t="str">
        <f>[1]Source!DI2540</f>
        <v>)*4</v>
      </c>
      <c r="H2225" s="48">
        <f>[1]Source!AV2540</f>
        <v>1</v>
      </c>
      <c r="I2225" s="48"/>
      <c r="J2225" s="42"/>
      <c r="K2225" s="42">
        <f>[1]Source!U2540</f>
        <v>9.52</v>
      </c>
    </row>
    <row r="2226" spans="1:22" ht="14" x14ac:dyDescent="0.3">
      <c r="A2226" s="47"/>
      <c r="B2226" s="47"/>
      <c r="C2226" s="47"/>
      <c r="D2226" s="47"/>
      <c r="E2226" s="47"/>
      <c r="F2226" s="47"/>
      <c r="G2226" s="47"/>
      <c r="H2226" s="47"/>
      <c r="I2226" s="183">
        <f>J2221+J2222+J2223+J2224</f>
        <v>6221.7899999999991</v>
      </c>
      <c r="J2226" s="183"/>
      <c r="K2226" s="46">
        <f>IF([1]Source!I2540&lt;&gt;0, ROUND(I2226/[1]Source!I2540, 2), 0)</f>
        <v>6221.79</v>
      </c>
      <c r="P2226" s="45">
        <f>I2226</f>
        <v>6221.7899999999991</v>
      </c>
    </row>
    <row r="2228" spans="1:22" ht="14" x14ac:dyDescent="0.3">
      <c r="A2228" s="189" t="str">
        <f>CONCATENATE("Итого по подразделу: ",IF([1]Source!G2542&lt;&gt;"Новый подраздел", [1]Source!G2542, ""))</f>
        <v>Итого по подразделу: Вытяжная установка В3</v>
      </c>
      <c r="B2228" s="189"/>
      <c r="C2228" s="189"/>
      <c r="D2228" s="189"/>
      <c r="E2228" s="189"/>
      <c r="F2228" s="189"/>
      <c r="G2228" s="189"/>
      <c r="H2228" s="189"/>
      <c r="I2228" s="184">
        <f>SUM(P2219:P2227)</f>
        <v>6221.7899999999991</v>
      </c>
      <c r="J2228" s="185"/>
      <c r="K2228" s="38"/>
    </row>
    <row r="2231" spans="1:22" ht="16.5" x14ac:dyDescent="0.35">
      <c r="A2231" s="190" t="str">
        <f>CONCATENATE("Подраздел: ",IF([1]Source!G2572&lt;&gt;"Новый подраздел", [1]Source!G2572, ""))</f>
        <v>Подраздел: Вытяжная установка В4</v>
      </c>
      <c r="B2231" s="190"/>
      <c r="C2231" s="190"/>
      <c r="D2231" s="190"/>
      <c r="E2231" s="190"/>
      <c r="F2231" s="190"/>
      <c r="G2231" s="190"/>
      <c r="H2231" s="190"/>
      <c r="I2231" s="190"/>
      <c r="J2231" s="190"/>
      <c r="K2231" s="190"/>
    </row>
    <row r="2232" spans="1:22" ht="42" x14ac:dyDescent="0.35">
      <c r="A2232" s="51">
        <v>228</v>
      </c>
      <c r="B2232" s="51" t="str">
        <f>[1]Source!F2576</f>
        <v>1.18-2403-20-3/1</v>
      </c>
      <c r="C2232" s="51" t="str">
        <f>[1]Source!G2576</f>
        <v>Техническое обслуживание вытяжных установок производительностью до 5000 м3/ч - ежеквартальное</v>
      </c>
      <c r="D2232" s="50" t="str">
        <f>[1]Source!H2576</f>
        <v>установка</v>
      </c>
      <c r="E2232" s="48">
        <f>[1]Source!I2576</f>
        <v>1</v>
      </c>
      <c r="F2232" s="42"/>
      <c r="G2232" s="49"/>
      <c r="H2232" s="48"/>
      <c r="I2232" s="48"/>
      <c r="J2232" s="42"/>
      <c r="K2232" s="42"/>
      <c r="Q2232">
        <f>ROUND(([1]Source!BZ2576/100)*ROUND(([1]Source!AF2576*[1]Source!AV2576)*[1]Source!I2576, 2), 2)</f>
        <v>2419.54</v>
      </c>
      <c r="R2232">
        <f>[1]Source!X2576</f>
        <v>2419.54</v>
      </c>
      <c r="S2232">
        <f>ROUND(([1]Source!CA2576/100)*ROUND(([1]Source!AF2576*[1]Source!AV2576)*[1]Source!I2576, 2), 2)</f>
        <v>345.65</v>
      </c>
      <c r="T2232">
        <f>[1]Source!Y2576</f>
        <v>345.65</v>
      </c>
      <c r="U2232">
        <f>ROUND((175/100)*ROUND(([1]Source!AE2576*[1]Source!AV2576)*[1]Source!I2576, 2), 2)</f>
        <v>0</v>
      </c>
      <c r="V2232">
        <f>ROUND((108/100)*ROUND([1]Source!CS2576*[1]Source!I2576, 2), 2)</f>
        <v>0</v>
      </c>
    </row>
    <row r="2233" spans="1:22" ht="14.5" x14ac:dyDescent="0.35">
      <c r="A2233" s="51"/>
      <c r="B2233" s="51"/>
      <c r="C2233" s="51" t="s">
        <v>183</v>
      </c>
      <c r="D2233" s="50"/>
      <c r="E2233" s="48"/>
      <c r="F2233" s="42">
        <f>[1]Source!AO2576</f>
        <v>864.12</v>
      </c>
      <c r="G2233" s="49" t="str">
        <f>[1]Source!DG2576</f>
        <v>)*4</v>
      </c>
      <c r="H2233" s="48">
        <f>[1]Source!AV2576</f>
        <v>1</v>
      </c>
      <c r="I2233" s="48">
        <f>IF([1]Source!BA2576&lt;&gt; 0, [1]Source!BA2576, 1)</f>
        <v>1</v>
      </c>
      <c r="J2233" s="42">
        <f>[1]Source!S2576</f>
        <v>3456.48</v>
      </c>
      <c r="K2233" s="42"/>
    </row>
    <row r="2234" spans="1:22" ht="14.5" x14ac:dyDescent="0.35">
      <c r="A2234" s="51"/>
      <c r="B2234" s="51"/>
      <c r="C2234" s="51" t="s">
        <v>180</v>
      </c>
      <c r="D2234" s="50"/>
      <c r="E2234" s="48"/>
      <c r="F2234" s="42">
        <f>[1]Source!AL2576</f>
        <v>0.03</v>
      </c>
      <c r="G2234" s="49" t="str">
        <f>[1]Source!DD2576</f>
        <v>)*4</v>
      </c>
      <c r="H2234" s="48">
        <f>[1]Source!AW2576</f>
        <v>1</v>
      </c>
      <c r="I2234" s="48">
        <f>IF([1]Source!BC2576&lt;&gt; 0, [1]Source!BC2576, 1)</f>
        <v>1</v>
      </c>
      <c r="J2234" s="42">
        <f>[1]Source!P2576</f>
        <v>0.12</v>
      </c>
      <c r="K2234" s="42"/>
    </row>
    <row r="2235" spans="1:22" ht="14.5" x14ac:dyDescent="0.35">
      <c r="A2235" s="51"/>
      <c r="B2235" s="51"/>
      <c r="C2235" s="51" t="s">
        <v>179</v>
      </c>
      <c r="D2235" s="50" t="s">
        <v>176</v>
      </c>
      <c r="E2235" s="48">
        <f>[1]Source!AT2576</f>
        <v>70</v>
      </c>
      <c r="F2235" s="42"/>
      <c r="G2235" s="49"/>
      <c r="H2235" s="48"/>
      <c r="I2235" s="48"/>
      <c r="J2235" s="42">
        <f>SUM(R2232:R2234)</f>
        <v>2419.54</v>
      </c>
      <c r="K2235" s="42"/>
    </row>
    <row r="2236" spans="1:22" ht="14.5" x14ac:dyDescent="0.35">
      <c r="A2236" s="51"/>
      <c r="B2236" s="51"/>
      <c r="C2236" s="51" t="s">
        <v>178</v>
      </c>
      <c r="D2236" s="50" t="s">
        <v>176</v>
      </c>
      <c r="E2236" s="48">
        <f>[1]Source!AU2576</f>
        <v>10</v>
      </c>
      <c r="F2236" s="42"/>
      <c r="G2236" s="49"/>
      <c r="H2236" s="48"/>
      <c r="I2236" s="48"/>
      <c r="J2236" s="42">
        <f>SUM(T2232:T2235)</f>
        <v>345.65</v>
      </c>
      <c r="K2236" s="42"/>
    </row>
    <row r="2237" spans="1:22" ht="14.5" x14ac:dyDescent="0.35">
      <c r="A2237" s="51"/>
      <c r="B2237" s="51"/>
      <c r="C2237" s="51" t="s">
        <v>175</v>
      </c>
      <c r="D2237" s="50" t="s">
        <v>174</v>
      </c>
      <c r="E2237" s="48">
        <f>[1]Source!AQ2576</f>
        <v>2.38</v>
      </c>
      <c r="F2237" s="42"/>
      <c r="G2237" s="49" t="str">
        <f>[1]Source!DI2576</f>
        <v>)*4</v>
      </c>
      <c r="H2237" s="48">
        <f>[1]Source!AV2576</f>
        <v>1</v>
      </c>
      <c r="I2237" s="48"/>
      <c r="J2237" s="42"/>
      <c r="K2237" s="42">
        <f>[1]Source!U2576</f>
        <v>9.52</v>
      </c>
    </row>
    <row r="2238" spans="1:22" ht="14" x14ac:dyDescent="0.3">
      <c r="A2238" s="47"/>
      <c r="B2238" s="47"/>
      <c r="C2238" s="47"/>
      <c r="D2238" s="47"/>
      <c r="E2238" s="47"/>
      <c r="F2238" s="47"/>
      <c r="G2238" s="47"/>
      <c r="H2238" s="47"/>
      <c r="I2238" s="183">
        <f>J2233+J2234+J2235+J2236</f>
        <v>6221.7899999999991</v>
      </c>
      <c r="J2238" s="183"/>
      <c r="K2238" s="46">
        <f>IF([1]Source!I2576&lt;&gt;0, ROUND(I2238/[1]Source!I2576, 2), 0)</f>
        <v>6221.79</v>
      </c>
      <c r="P2238" s="45">
        <f>I2238</f>
        <v>6221.7899999999991</v>
      </c>
    </row>
    <row r="2240" spans="1:22" ht="14" x14ac:dyDescent="0.3">
      <c r="A2240" s="189" t="str">
        <f>CONCATENATE("Итого по подразделу: ",IF([1]Source!G2578&lt;&gt;"Новый подраздел", [1]Source!G2578, ""))</f>
        <v>Итого по подразделу: Вытяжная установка В4</v>
      </c>
      <c r="B2240" s="189"/>
      <c r="C2240" s="189"/>
      <c r="D2240" s="189"/>
      <c r="E2240" s="189"/>
      <c r="F2240" s="189"/>
      <c r="G2240" s="189"/>
      <c r="H2240" s="189"/>
      <c r="I2240" s="184">
        <f>SUM(P2231:P2239)</f>
        <v>6221.7899999999991</v>
      </c>
      <c r="J2240" s="185"/>
      <c r="K2240" s="38"/>
    </row>
    <row r="2243" spans="1:22" ht="16.5" x14ac:dyDescent="0.35">
      <c r="A2243" s="190" t="str">
        <f>CONCATENATE("Подраздел: ",IF([1]Source!G2608&lt;&gt;"Новый подраздел", [1]Source!G2608, ""))</f>
        <v>Подраздел: Вытяжная установка В5</v>
      </c>
      <c r="B2243" s="190"/>
      <c r="C2243" s="190"/>
      <c r="D2243" s="190"/>
      <c r="E2243" s="190"/>
      <c r="F2243" s="190"/>
      <c r="G2243" s="190"/>
      <c r="H2243" s="190"/>
      <c r="I2243" s="190"/>
      <c r="J2243" s="190"/>
      <c r="K2243" s="190"/>
    </row>
    <row r="2244" spans="1:22" ht="42" x14ac:dyDescent="0.35">
      <c r="A2244" s="51">
        <v>229</v>
      </c>
      <c r="B2244" s="51" t="str">
        <f>[1]Source!F2612</f>
        <v>1.18-2403-20-3/1</v>
      </c>
      <c r="C2244" s="51" t="str">
        <f>[1]Source!G2612</f>
        <v>Техническое обслуживание вытяжных установок производительностью до 5000 м3/ч - ежеквартальное</v>
      </c>
      <c r="D2244" s="50" t="str">
        <f>[1]Source!H2612</f>
        <v>установка</v>
      </c>
      <c r="E2244" s="48">
        <f>[1]Source!I2612</f>
        <v>1</v>
      </c>
      <c r="F2244" s="42"/>
      <c r="G2244" s="49"/>
      <c r="H2244" s="48"/>
      <c r="I2244" s="48"/>
      <c r="J2244" s="42"/>
      <c r="K2244" s="42"/>
      <c r="Q2244">
        <f>ROUND(([1]Source!BZ2612/100)*ROUND(([1]Source!AF2612*[1]Source!AV2612)*[1]Source!I2612, 2), 2)</f>
        <v>2419.54</v>
      </c>
      <c r="R2244">
        <f>[1]Source!X2612</f>
        <v>2419.54</v>
      </c>
      <c r="S2244">
        <f>ROUND(([1]Source!CA2612/100)*ROUND(([1]Source!AF2612*[1]Source!AV2612)*[1]Source!I2612, 2), 2)</f>
        <v>345.65</v>
      </c>
      <c r="T2244">
        <f>[1]Source!Y2612</f>
        <v>345.65</v>
      </c>
      <c r="U2244">
        <f>ROUND((175/100)*ROUND(([1]Source!AE2612*[1]Source!AV2612)*[1]Source!I2612, 2), 2)</f>
        <v>0</v>
      </c>
      <c r="V2244">
        <f>ROUND((108/100)*ROUND([1]Source!CS2612*[1]Source!I2612, 2), 2)</f>
        <v>0</v>
      </c>
    </row>
    <row r="2245" spans="1:22" ht="14.5" x14ac:dyDescent="0.35">
      <c r="A2245" s="51"/>
      <c r="B2245" s="51"/>
      <c r="C2245" s="51" t="s">
        <v>183</v>
      </c>
      <c r="D2245" s="50"/>
      <c r="E2245" s="48"/>
      <c r="F2245" s="42">
        <f>[1]Source!AO2612</f>
        <v>864.12</v>
      </c>
      <c r="G2245" s="49" t="str">
        <f>[1]Source!DG2612</f>
        <v>)*4</v>
      </c>
      <c r="H2245" s="48">
        <f>[1]Source!AV2612</f>
        <v>1</v>
      </c>
      <c r="I2245" s="48">
        <f>IF([1]Source!BA2612&lt;&gt; 0, [1]Source!BA2612, 1)</f>
        <v>1</v>
      </c>
      <c r="J2245" s="42">
        <f>[1]Source!S2612</f>
        <v>3456.48</v>
      </c>
      <c r="K2245" s="42"/>
    </row>
    <row r="2246" spans="1:22" ht="14.5" x14ac:dyDescent="0.35">
      <c r="A2246" s="51"/>
      <c r="B2246" s="51"/>
      <c r="C2246" s="51" t="s">
        <v>180</v>
      </c>
      <c r="D2246" s="50"/>
      <c r="E2246" s="48"/>
      <c r="F2246" s="42">
        <f>[1]Source!AL2612</f>
        <v>0.03</v>
      </c>
      <c r="G2246" s="49" t="str">
        <f>[1]Source!DD2612</f>
        <v>)*4</v>
      </c>
      <c r="H2246" s="48">
        <f>[1]Source!AW2612</f>
        <v>1</v>
      </c>
      <c r="I2246" s="48">
        <f>IF([1]Source!BC2612&lt;&gt; 0, [1]Source!BC2612, 1)</f>
        <v>1</v>
      </c>
      <c r="J2246" s="42">
        <f>[1]Source!P2612</f>
        <v>0.12</v>
      </c>
      <c r="K2246" s="42"/>
    </row>
    <row r="2247" spans="1:22" ht="14.5" x14ac:dyDescent="0.35">
      <c r="A2247" s="51"/>
      <c r="B2247" s="51"/>
      <c r="C2247" s="51" t="s">
        <v>179</v>
      </c>
      <c r="D2247" s="50" t="s">
        <v>176</v>
      </c>
      <c r="E2247" s="48">
        <f>[1]Source!AT2612</f>
        <v>70</v>
      </c>
      <c r="F2247" s="42"/>
      <c r="G2247" s="49"/>
      <c r="H2247" s="48"/>
      <c r="I2247" s="48"/>
      <c r="J2247" s="42">
        <f>SUM(R2244:R2246)</f>
        <v>2419.54</v>
      </c>
      <c r="K2247" s="42"/>
    </row>
    <row r="2248" spans="1:22" ht="14.5" x14ac:dyDescent="0.35">
      <c r="A2248" s="51"/>
      <c r="B2248" s="51"/>
      <c r="C2248" s="51" t="s">
        <v>178</v>
      </c>
      <c r="D2248" s="50" t="s">
        <v>176</v>
      </c>
      <c r="E2248" s="48">
        <f>[1]Source!AU2612</f>
        <v>10</v>
      </c>
      <c r="F2248" s="42"/>
      <c r="G2248" s="49"/>
      <c r="H2248" s="48"/>
      <c r="I2248" s="48"/>
      <c r="J2248" s="42">
        <f>SUM(T2244:T2247)</f>
        <v>345.65</v>
      </c>
      <c r="K2248" s="42"/>
    </row>
    <row r="2249" spans="1:22" ht="14.5" x14ac:dyDescent="0.35">
      <c r="A2249" s="51"/>
      <c r="B2249" s="51"/>
      <c r="C2249" s="51" t="s">
        <v>175</v>
      </c>
      <c r="D2249" s="50" t="s">
        <v>174</v>
      </c>
      <c r="E2249" s="48">
        <f>[1]Source!AQ2612</f>
        <v>2.38</v>
      </c>
      <c r="F2249" s="42"/>
      <c r="G2249" s="49" t="str">
        <f>[1]Source!DI2612</f>
        <v>)*4</v>
      </c>
      <c r="H2249" s="48">
        <f>[1]Source!AV2612</f>
        <v>1</v>
      </c>
      <c r="I2249" s="48"/>
      <c r="J2249" s="42"/>
      <c r="K2249" s="42">
        <f>[1]Source!U2612</f>
        <v>9.52</v>
      </c>
    </row>
    <row r="2250" spans="1:22" ht="14" x14ac:dyDescent="0.3">
      <c r="A2250" s="47"/>
      <c r="B2250" s="47"/>
      <c r="C2250" s="47"/>
      <c r="D2250" s="47"/>
      <c r="E2250" s="47"/>
      <c r="F2250" s="47"/>
      <c r="G2250" s="47"/>
      <c r="H2250" s="47"/>
      <c r="I2250" s="183">
        <f>J2245+J2246+J2247+J2248</f>
        <v>6221.7899999999991</v>
      </c>
      <c r="J2250" s="183"/>
      <c r="K2250" s="46">
        <f>IF([1]Source!I2612&lt;&gt;0, ROUND(I2250/[1]Source!I2612, 2), 0)</f>
        <v>6221.79</v>
      </c>
      <c r="P2250" s="45">
        <f>I2250</f>
        <v>6221.7899999999991</v>
      </c>
    </row>
    <row r="2252" spans="1:22" ht="14" x14ac:dyDescent="0.3">
      <c r="A2252" s="189" t="str">
        <f>CONCATENATE("Итого по подразделу: ",IF([1]Source!G2614&lt;&gt;"Новый подраздел", [1]Source!G2614, ""))</f>
        <v>Итого по подразделу: Вытяжная установка В5</v>
      </c>
      <c r="B2252" s="189"/>
      <c r="C2252" s="189"/>
      <c r="D2252" s="189"/>
      <c r="E2252" s="189"/>
      <c r="F2252" s="189"/>
      <c r="G2252" s="189"/>
      <c r="H2252" s="189"/>
      <c r="I2252" s="184">
        <f>SUM(P2243:P2251)</f>
        <v>6221.7899999999991</v>
      </c>
      <c r="J2252" s="185"/>
      <c r="K2252" s="38"/>
    </row>
    <row r="2255" spans="1:22" ht="16.5" x14ac:dyDescent="0.35">
      <c r="A2255" s="190" t="str">
        <f>CONCATENATE("Подраздел: ",IF([1]Source!G2644&lt;&gt;"Новый подраздел", [1]Source!G2644, ""))</f>
        <v>Подраздел: Вытяжная установка В6</v>
      </c>
      <c r="B2255" s="190"/>
      <c r="C2255" s="190"/>
      <c r="D2255" s="190"/>
      <c r="E2255" s="190"/>
      <c r="F2255" s="190"/>
      <c r="G2255" s="190"/>
      <c r="H2255" s="190"/>
      <c r="I2255" s="190"/>
      <c r="J2255" s="190"/>
      <c r="K2255" s="190"/>
    </row>
    <row r="2256" spans="1:22" ht="42" x14ac:dyDescent="0.35">
      <c r="A2256" s="51">
        <v>230</v>
      </c>
      <c r="B2256" s="51" t="str">
        <f>[1]Source!F2648</f>
        <v>1.18-2403-20-3/1</v>
      </c>
      <c r="C2256" s="51" t="str">
        <f>[1]Source!G2648</f>
        <v>Техническое обслуживание вытяжных установок производительностью до 5000 м3/ч - ежеквартальное</v>
      </c>
      <c r="D2256" s="50" t="str">
        <f>[1]Source!H2648</f>
        <v>установка</v>
      </c>
      <c r="E2256" s="48">
        <f>[1]Source!I2648</f>
        <v>1</v>
      </c>
      <c r="F2256" s="42"/>
      <c r="G2256" s="49"/>
      <c r="H2256" s="48"/>
      <c r="I2256" s="48"/>
      <c r="J2256" s="42"/>
      <c r="K2256" s="42"/>
      <c r="Q2256">
        <f>ROUND(([1]Source!BZ2648/100)*ROUND(([1]Source!AF2648*[1]Source!AV2648)*[1]Source!I2648, 2), 2)</f>
        <v>2419.54</v>
      </c>
      <c r="R2256">
        <f>[1]Source!X2648</f>
        <v>2419.54</v>
      </c>
      <c r="S2256">
        <f>ROUND(([1]Source!CA2648/100)*ROUND(([1]Source!AF2648*[1]Source!AV2648)*[1]Source!I2648, 2), 2)</f>
        <v>345.65</v>
      </c>
      <c r="T2256">
        <f>[1]Source!Y2648</f>
        <v>345.65</v>
      </c>
      <c r="U2256">
        <f>ROUND((175/100)*ROUND(([1]Source!AE2648*[1]Source!AV2648)*[1]Source!I2648, 2), 2)</f>
        <v>0</v>
      </c>
      <c r="V2256">
        <f>ROUND((108/100)*ROUND([1]Source!CS2648*[1]Source!I2648, 2), 2)</f>
        <v>0</v>
      </c>
    </row>
    <row r="2257" spans="1:22" ht="14.5" x14ac:dyDescent="0.35">
      <c r="A2257" s="51"/>
      <c r="B2257" s="51"/>
      <c r="C2257" s="51" t="s">
        <v>183</v>
      </c>
      <c r="D2257" s="50"/>
      <c r="E2257" s="48"/>
      <c r="F2257" s="42">
        <f>[1]Source!AO2648</f>
        <v>864.12</v>
      </c>
      <c r="G2257" s="49" t="str">
        <f>[1]Source!DG2648</f>
        <v>)*4</v>
      </c>
      <c r="H2257" s="48">
        <f>[1]Source!AV2648</f>
        <v>1</v>
      </c>
      <c r="I2257" s="48">
        <f>IF([1]Source!BA2648&lt;&gt; 0, [1]Source!BA2648, 1)</f>
        <v>1</v>
      </c>
      <c r="J2257" s="42">
        <f>[1]Source!S2648</f>
        <v>3456.48</v>
      </c>
      <c r="K2257" s="42"/>
    </row>
    <row r="2258" spans="1:22" ht="14.5" x14ac:dyDescent="0.35">
      <c r="A2258" s="51"/>
      <c r="B2258" s="51"/>
      <c r="C2258" s="51" t="s">
        <v>180</v>
      </c>
      <c r="D2258" s="50"/>
      <c r="E2258" s="48"/>
      <c r="F2258" s="42">
        <f>[1]Source!AL2648</f>
        <v>0.03</v>
      </c>
      <c r="G2258" s="49" t="str">
        <f>[1]Source!DD2648</f>
        <v>)*4</v>
      </c>
      <c r="H2258" s="48">
        <f>[1]Source!AW2648</f>
        <v>1</v>
      </c>
      <c r="I2258" s="48">
        <f>IF([1]Source!BC2648&lt;&gt; 0, [1]Source!BC2648, 1)</f>
        <v>1</v>
      </c>
      <c r="J2258" s="42">
        <f>[1]Source!P2648</f>
        <v>0.12</v>
      </c>
      <c r="K2258" s="42"/>
    </row>
    <row r="2259" spans="1:22" ht="14.5" x14ac:dyDescent="0.35">
      <c r="A2259" s="51"/>
      <c r="B2259" s="51"/>
      <c r="C2259" s="51" t="s">
        <v>179</v>
      </c>
      <c r="D2259" s="50" t="s">
        <v>176</v>
      </c>
      <c r="E2259" s="48">
        <f>[1]Source!AT2648</f>
        <v>70</v>
      </c>
      <c r="F2259" s="42"/>
      <c r="G2259" s="49"/>
      <c r="H2259" s="48"/>
      <c r="I2259" s="48"/>
      <c r="J2259" s="42">
        <f>SUM(R2256:R2258)</f>
        <v>2419.54</v>
      </c>
      <c r="K2259" s="42"/>
    </row>
    <row r="2260" spans="1:22" ht="14.5" x14ac:dyDescent="0.35">
      <c r="A2260" s="51"/>
      <c r="B2260" s="51"/>
      <c r="C2260" s="51" t="s">
        <v>178</v>
      </c>
      <c r="D2260" s="50" t="s">
        <v>176</v>
      </c>
      <c r="E2260" s="48">
        <f>[1]Source!AU2648</f>
        <v>10</v>
      </c>
      <c r="F2260" s="42"/>
      <c r="G2260" s="49"/>
      <c r="H2260" s="48"/>
      <c r="I2260" s="48"/>
      <c r="J2260" s="42">
        <f>SUM(T2256:T2259)</f>
        <v>345.65</v>
      </c>
      <c r="K2260" s="42"/>
    </row>
    <row r="2261" spans="1:22" ht="14.5" x14ac:dyDescent="0.35">
      <c r="A2261" s="51"/>
      <c r="B2261" s="51"/>
      <c r="C2261" s="51" t="s">
        <v>175</v>
      </c>
      <c r="D2261" s="50" t="s">
        <v>174</v>
      </c>
      <c r="E2261" s="48">
        <f>[1]Source!AQ2648</f>
        <v>2.38</v>
      </c>
      <c r="F2261" s="42"/>
      <c r="G2261" s="49" t="str">
        <f>[1]Source!DI2648</f>
        <v>)*4</v>
      </c>
      <c r="H2261" s="48">
        <f>[1]Source!AV2648</f>
        <v>1</v>
      </c>
      <c r="I2261" s="48"/>
      <c r="J2261" s="42"/>
      <c r="K2261" s="42">
        <f>[1]Source!U2648</f>
        <v>9.52</v>
      </c>
    </row>
    <row r="2262" spans="1:22" ht="14" x14ac:dyDescent="0.3">
      <c r="A2262" s="47"/>
      <c r="B2262" s="47"/>
      <c r="C2262" s="47"/>
      <c r="D2262" s="47"/>
      <c r="E2262" s="47"/>
      <c r="F2262" s="47"/>
      <c r="G2262" s="47"/>
      <c r="H2262" s="47"/>
      <c r="I2262" s="183">
        <f>J2257+J2258+J2259+J2260</f>
        <v>6221.7899999999991</v>
      </c>
      <c r="J2262" s="183"/>
      <c r="K2262" s="46">
        <f>IF([1]Source!I2648&lt;&gt;0, ROUND(I2262/[1]Source!I2648, 2), 0)</f>
        <v>6221.79</v>
      </c>
      <c r="P2262" s="45">
        <f>I2262</f>
        <v>6221.7899999999991</v>
      </c>
    </row>
    <row r="2264" spans="1:22" ht="14" x14ac:dyDescent="0.3">
      <c r="A2264" s="189" t="str">
        <f>CONCATENATE("Итого по подразделу: ",IF([1]Source!G2650&lt;&gt;"Новый подраздел", [1]Source!G2650, ""))</f>
        <v>Итого по подразделу: Вытяжная установка В6</v>
      </c>
      <c r="B2264" s="189"/>
      <c r="C2264" s="189"/>
      <c r="D2264" s="189"/>
      <c r="E2264" s="189"/>
      <c r="F2264" s="189"/>
      <c r="G2264" s="189"/>
      <c r="H2264" s="189"/>
      <c r="I2264" s="184">
        <f>SUM(P2255:P2263)</f>
        <v>6221.7899999999991</v>
      </c>
      <c r="J2264" s="185"/>
      <c r="K2264" s="38"/>
    </row>
    <row r="2267" spans="1:22" ht="16.5" x14ac:dyDescent="0.35">
      <c r="A2267" s="190" t="str">
        <f>CONCATENATE("Подраздел: ",IF([1]Source!G2680&lt;&gt;"Новый подраздел", [1]Source!G2680, ""))</f>
        <v>Подраздел: Вытяжная установка В7</v>
      </c>
      <c r="B2267" s="190"/>
      <c r="C2267" s="190"/>
      <c r="D2267" s="190"/>
      <c r="E2267" s="190"/>
      <c r="F2267" s="190"/>
      <c r="G2267" s="190"/>
      <c r="H2267" s="190"/>
      <c r="I2267" s="190"/>
      <c r="J2267" s="190"/>
      <c r="K2267" s="190"/>
    </row>
    <row r="2268" spans="1:22" ht="42" x14ac:dyDescent="0.35">
      <c r="A2268" s="51">
        <v>231</v>
      </c>
      <c r="B2268" s="51" t="str">
        <f>[1]Source!F2684</f>
        <v>1.18-2403-20-3/1</v>
      </c>
      <c r="C2268" s="51" t="str">
        <f>[1]Source!G2684</f>
        <v>Техническое обслуживание вытяжных установок производительностью до 5000 м3/ч - ежеквартальное</v>
      </c>
      <c r="D2268" s="50" t="str">
        <f>[1]Source!H2684</f>
        <v>установка</v>
      </c>
      <c r="E2268" s="48">
        <f>[1]Source!I2684</f>
        <v>1</v>
      </c>
      <c r="F2268" s="42"/>
      <c r="G2268" s="49"/>
      <c r="H2268" s="48"/>
      <c r="I2268" s="48"/>
      <c r="J2268" s="42"/>
      <c r="K2268" s="42"/>
      <c r="Q2268">
        <f>ROUND(([1]Source!BZ2684/100)*ROUND(([1]Source!AF2684*[1]Source!AV2684)*[1]Source!I2684, 2), 2)</f>
        <v>2419.54</v>
      </c>
      <c r="R2268">
        <f>[1]Source!X2684</f>
        <v>2419.54</v>
      </c>
      <c r="S2268">
        <f>ROUND(([1]Source!CA2684/100)*ROUND(([1]Source!AF2684*[1]Source!AV2684)*[1]Source!I2684, 2), 2)</f>
        <v>345.65</v>
      </c>
      <c r="T2268">
        <f>[1]Source!Y2684</f>
        <v>345.65</v>
      </c>
      <c r="U2268">
        <f>ROUND((175/100)*ROUND(([1]Source!AE2684*[1]Source!AV2684)*[1]Source!I2684, 2), 2)</f>
        <v>0</v>
      </c>
      <c r="V2268">
        <f>ROUND((108/100)*ROUND([1]Source!CS2684*[1]Source!I2684, 2), 2)</f>
        <v>0</v>
      </c>
    </row>
    <row r="2269" spans="1:22" ht="14.5" x14ac:dyDescent="0.35">
      <c r="A2269" s="51"/>
      <c r="B2269" s="51"/>
      <c r="C2269" s="51" t="s">
        <v>183</v>
      </c>
      <c r="D2269" s="50"/>
      <c r="E2269" s="48"/>
      <c r="F2269" s="42">
        <f>[1]Source!AO2684</f>
        <v>864.12</v>
      </c>
      <c r="G2269" s="49" t="str">
        <f>[1]Source!DG2684</f>
        <v>)*4</v>
      </c>
      <c r="H2269" s="48">
        <f>[1]Source!AV2684</f>
        <v>1</v>
      </c>
      <c r="I2269" s="48">
        <f>IF([1]Source!BA2684&lt;&gt; 0, [1]Source!BA2684, 1)</f>
        <v>1</v>
      </c>
      <c r="J2269" s="42">
        <f>[1]Source!S2684</f>
        <v>3456.48</v>
      </c>
      <c r="K2269" s="42"/>
    </row>
    <row r="2270" spans="1:22" ht="14.5" x14ac:dyDescent="0.35">
      <c r="A2270" s="51"/>
      <c r="B2270" s="51"/>
      <c r="C2270" s="51" t="s">
        <v>180</v>
      </c>
      <c r="D2270" s="50"/>
      <c r="E2270" s="48"/>
      <c r="F2270" s="42">
        <f>[1]Source!AL2684</f>
        <v>0.03</v>
      </c>
      <c r="G2270" s="49" t="str">
        <f>[1]Source!DD2684</f>
        <v>)*4</v>
      </c>
      <c r="H2270" s="48">
        <f>[1]Source!AW2684</f>
        <v>1</v>
      </c>
      <c r="I2270" s="48">
        <f>IF([1]Source!BC2684&lt;&gt; 0, [1]Source!BC2684, 1)</f>
        <v>1</v>
      </c>
      <c r="J2270" s="42">
        <f>[1]Source!P2684</f>
        <v>0.12</v>
      </c>
      <c r="K2270" s="42"/>
    </row>
    <row r="2271" spans="1:22" ht="14.5" x14ac:dyDescent="0.35">
      <c r="A2271" s="51"/>
      <c r="B2271" s="51"/>
      <c r="C2271" s="51" t="s">
        <v>179</v>
      </c>
      <c r="D2271" s="50" t="s">
        <v>176</v>
      </c>
      <c r="E2271" s="48">
        <f>[1]Source!AT2684</f>
        <v>70</v>
      </c>
      <c r="F2271" s="42"/>
      <c r="G2271" s="49"/>
      <c r="H2271" s="48"/>
      <c r="I2271" s="48"/>
      <c r="J2271" s="42">
        <f>SUM(R2268:R2270)</f>
        <v>2419.54</v>
      </c>
      <c r="K2271" s="42"/>
    </row>
    <row r="2272" spans="1:22" ht="14.5" x14ac:dyDescent="0.35">
      <c r="A2272" s="51"/>
      <c r="B2272" s="51"/>
      <c r="C2272" s="51" t="s">
        <v>178</v>
      </c>
      <c r="D2272" s="50" t="s">
        <v>176</v>
      </c>
      <c r="E2272" s="48">
        <f>[1]Source!AU2684</f>
        <v>10</v>
      </c>
      <c r="F2272" s="42"/>
      <c r="G2272" s="49"/>
      <c r="H2272" s="48"/>
      <c r="I2272" s="48"/>
      <c r="J2272" s="42">
        <f>SUM(T2268:T2271)</f>
        <v>345.65</v>
      </c>
      <c r="K2272" s="42"/>
    </row>
    <row r="2273" spans="1:22" ht="14.5" x14ac:dyDescent="0.35">
      <c r="A2273" s="51"/>
      <c r="B2273" s="51"/>
      <c r="C2273" s="51" t="s">
        <v>175</v>
      </c>
      <c r="D2273" s="50" t="s">
        <v>174</v>
      </c>
      <c r="E2273" s="48">
        <f>[1]Source!AQ2684</f>
        <v>2.38</v>
      </c>
      <c r="F2273" s="42"/>
      <c r="G2273" s="49" t="str">
        <f>[1]Source!DI2684</f>
        <v>)*4</v>
      </c>
      <c r="H2273" s="48">
        <f>[1]Source!AV2684</f>
        <v>1</v>
      </c>
      <c r="I2273" s="48"/>
      <c r="J2273" s="42"/>
      <c r="K2273" s="42">
        <f>[1]Source!U2684</f>
        <v>9.52</v>
      </c>
    </row>
    <row r="2274" spans="1:22" ht="14" x14ac:dyDescent="0.3">
      <c r="A2274" s="47"/>
      <c r="B2274" s="47"/>
      <c r="C2274" s="47"/>
      <c r="D2274" s="47"/>
      <c r="E2274" s="47"/>
      <c r="F2274" s="47"/>
      <c r="G2274" s="47"/>
      <c r="H2274" s="47"/>
      <c r="I2274" s="183">
        <f>J2269+J2270+J2271+J2272</f>
        <v>6221.7899999999991</v>
      </c>
      <c r="J2274" s="183"/>
      <c r="K2274" s="46">
        <f>IF([1]Source!I2684&lt;&gt;0, ROUND(I2274/[1]Source!I2684, 2), 0)</f>
        <v>6221.79</v>
      </c>
      <c r="P2274" s="45">
        <f>I2274</f>
        <v>6221.7899999999991</v>
      </c>
    </row>
    <row r="2276" spans="1:22" ht="14" x14ac:dyDescent="0.3">
      <c r="A2276" s="189" t="str">
        <f>CONCATENATE("Итого по подразделу: ",IF([1]Source!G2686&lt;&gt;"Новый подраздел", [1]Source!G2686, ""))</f>
        <v>Итого по подразделу: Вытяжная установка В7</v>
      </c>
      <c r="B2276" s="189"/>
      <c r="C2276" s="189"/>
      <c r="D2276" s="189"/>
      <c r="E2276" s="189"/>
      <c r="F2276" s="189"/>
      <c r="G2276" s="189"/>
      <c r="H2276" s="189"/>
      <c r="I2276" s="184">
        <f>SUM(P2267:P2275)</f>
        <v>6221.7899999999991</v>
      </c>
      <c r="J2276" s="185"/>
      <c r="K2276" s="38"/>
    </row>
    <row r="2279" spans="1:22" ht="16.5" x14ac:dyDescent="0.35">
      <c r="A2279" s="190" t="str">
        <f>CONCATENATE("Подраздел: ",IF([1]Source!G2716&lt;&gt;"Новый подраздел", [1]Source!G2716, ""))</f>
        <v>Подраздел: Вытяжная установка В8</v>
      </c>
      <c r="B2279" s="190"/>
      <c r="C2279" s="190"/>
      <c r="D2279" s="190"/>
      <c r="E2279" s="190"/>
      <c r="F2279" s="190"/>
      <c r="G2279" s="190"/>
      <c r="H2279" s="190"/>
      <c r="I2279" s="190"/>
      <c r="J2279" s="190"/>
      <c r="K2279" s="190"/>
    </row>
    <row r="2280" spans="1:22" ht="42" x14ac:dyDescent="0.35">
      <c r="A2280" s="51">
        <v>232</v>
      </c>
      <c r="B2280" s="51" t="str">
        <f>[1]Source!F2720</f>
        <v>1.18-2403-20-3/1</v>
      </c>
      <c r="C2280" s="51" t="str">
        <f>[1]Source!G2720</f>
        <v>Техническое обслуживание вытяжных установок производительностью до 5000 м3/ч - ежеквартальное</v>
      </c>
      <c r="D2280" s="50" t="str">
        <f>[1]Source!H2720</f>
        <v>установка</v>
      </c>
      <c r="E2280" s="48">
        <f>[1]Source!I2720</f>
        <v>1</v>
      </c>
      <c r="F2280" s="42"/>
      <c r="G2280" s="49"/>
      <c r="H2280" s="48"/>
      <c r="I2280" s="48"/>
      <c r="J2280" s="42"/>
      <c r="K2280" s="42"/>
      <c r="Q2280">
        <f>ROUND(([1]Source!BZ2720/100)*ROUND(([1]Source!AF2720*[1]Source!AV2720)*[1]Source!I2720, 2), 2)</f>
        <v>2419.54</v>
      </c>
      <c r="R2280">
        <f>[1]Source!X2720</f>
        <v>2419.54</v>
      </c>
      <c r="S2280">
        <f>ROUND(([1]Source!CA2720/100)*ROUND(([1]Source!AF2720*[1]Source!AV2720)*[1]Source!I2720, 2), 2)</f>
        <v>345.65</v>
      </c>
      <c r="T2280">
        <f>[1]Source!Y2720</f>
        <v>345.65</v>
      </c>
      <c r="U2280">
        <f>ROUND((175/100)*ROUND(([1]Source!AE2720*[1]Source!AV2720)*[1]Source!I2720, 2), 2)</f>
        <v>0</v>
      </c>
      <c r="V2280">
        <f>ROUND((108/100)*ROUND([1]Source!CS2720*[1]Source!I2720, 2), 2)</f>
        <v>0</v>
      </c>
    </row>
    <row r="2281" spans="1:22" ht="14.5" x14ac:dyDescent="0.35">
      <c r="A2281" s="51"/>
      <c r="B2281" s="51"/>
      <c r="C2281" s="51" t="s">
        <v>183</v>
      </c>
      <c r="D2281" s="50"/>
      <c r="E2281" s="48"/>
      <c r="F2281" s="42">
        <f>[1]Source!AO2720</f>
        <v>864.12</v>
      </c>
      <c r="G2281" s="49" t="str">
        <f>[1]Source!DG2720</f>
        <v>)*4</v>
      </c>
      <c r="H2281" s="48">
        <f>[1]Source!AV2720</f>
        <v>1</v>
      </c>
      <c r="I2281" s="48">
        <f>IF([1]Source!BA2720&lt;&gt; 0, [1]Source!BA2720, 1)</f>
        <v>1</v>
      </c>
      <c r="J2281" s="42">
        <f>[1]Source!S2720</f>
        <v>3456.48</v>
      </c>
      <c r="K2281" s="42"/>
    </row>
    <row r="2282" spans="1:22" ht="14.5" x14ac:dyDescent="0.35">
      <c r="A2282" s="51"/>
      <c r="B2282" s="51"/>
      <c r="C2282" s="51" t="s">
        <v>180</v>
      </c>
      <c r="D2282" s="50"/>
      <c r="E2282" s="48"/>
      <c r="F2282" s="42">
        <f>[1]Source!AL2720</f>
        <v>0.03</v>
      </c>
      <c r="G2282" s="49" t="str">
        <f>[1]Source!DD2720</f>
        <v>)*4</v>
      </c>
      <c r="H2282" s="48">
        <f>[1]Source!AW2720</f>
        <v>1</v>
      </c>
      <c r="I2282" s="48">
        <f>IF([1]Source!BC2720&lt;&gt; 0, [1]Source!BC2720, 1)</f>
        <v>1</v>
      </c>
      <c r="J2282" s="42">
        <f>[1]Source!P2720</f>
        <v>0.12</v>
      </c>
      <c r="K2282" s="42"/>
    </row>
    <row r="2283" spans="1:22" ht="14.5" x14ac:dyDescent="0.35">
      <c r="A2283" s="51"/>
      <c r="B2283" s="51"/>
      <c r="C2283" s="51" t="s">
        <v>179</v>
      </c>
      <c r="D2283" s="50" t="s">
        <v>176</v>
      </c>
      <c r="E2283" s="48">
        <f>[1]Source!AT2720</f>
        <v>70</v>
      </c>
      <c r="F2283" s="42"/>
      <c r="G2283" s="49"/>
      <c r="H2283" s="48"/>
      <c r="I2283" s="48"/>
      <c r="J2283" s="42">
        <f>SUM(R2280:R2282)</f>
        <v>2419.54</v>
      </c>
      <c r="K2283" s="42"/>
    </row>
    <row r="2284" spans="1:22" ht="14.5" x14ac:dyDescent="0.35">
      <c r="A2284" s="51"/>
      <c r="B2284" s="51"/>
      <c r="C2284" s="51" t="s">
        <v>178</v>
      </c>
      <c r="D2284" s="50" t="s">
        <v>176</v>
      </c>
      <c r="E2284" s="48">
        <f>[1]Source!AU2720</f>
        <v>10</v>
      </c>
      <c r="F2284" s="42"/>
      <c r="G2284" s="49"/>
      <c r="H2284" s="48"/>
      <c r="I2284" s="48"/>
      <c r="J2284" s="42">
        <f>SUM(T2280:T2283)</f>
        <v>345.65</v>
      </c>
      <c r="K2284" s="42"/>
    </row>
    <row r="2285" spans="1:22" ht="14.5" x14ac:dyDescent="0.35">
      <c r="A2285" s="51"/>
      <c r="B2285" s="51"/>
      <c r="C2285" s="51" t="s">
        <v>175</v>
      </c>
      <c r="D2285" s="50" t="s">
        <v>174</v>
      </c>
      <c r="E2285" s="48">
        <f>[1]Source!AQ2720</f>
        <v>2.38</v>
      </c>
      <c r="F2285" s="42"/>
      <c r="G2285" s="49" t="str">
        <f>[1]Source!DI2720</f>
        <v>)*4</v>
      </c>
      <c r="H2285" s="48">
        <f>[1]Source!AV2720</f>
        <v>1</v>
      </c>
      <c r="I2285" s="48"/>
      <c r="J2285" s="42"/>
      <c r="K2285" s="42">
        <f>[1]Source!U2720</f>
        <v>9.52</v>
      </c>
    </row>
    <row r="2286" spans="1:22" ht="14" x14ac:dyDescent="0.3">
      <c r="A2286" s="47"/>
      <c r="B2286" s="47"/>
      <c r="C2286" s="47"/>
      <c r="D2286" s="47"/>
      <c r="E2286" s="47"/>
      <c r="F2286" s="47"/>
      <c r="G2286" s="47"/>
      <c r="H2286" s="47"/>
      <c r="I2286" s="183">
        <f>J2281+J2282+J2283+J2284</f>
        <v>6221.7899999999991</v>
      </c>
      <c r="J2286" s="183"/>
      <c r="K2286" s="46">
        <f>IF([1]Source!I2720&lt;&gt;0, ROUND(I2286/[1]Source!I2720, 2), 0)</f>
        <v>6221.79</v>
      </c>
      <c r="P2286" s="45">
        <f>I2286</f>
        <v>6221.7899999999991</v>
      </c>
    </row>
    <row r="2288" spans="1:22" ht="14" x14ac:dyDescent="0.3">
      <c r="A2288" s="189" t="str">
        <f>CONCATENATE("Итого по подразделу: ",IF([1]Source!G2722&lt;&gt;"Новый подраздел", [1]Source!G2722, ""))</f>
        <v>Итого по подразделу: Вытяжная установка В8</v>
      </c>
      <c r="B2288" s="189"/>
      <c r="C2288" s="189"/>
      <c r="D2288" s="189"/>
      <c r="E2288" s="189"/>
      <c r="F2288" s="189"/>
      <c r="G2288" s="189"/>
      <c r="H2288" s="189"/>
      <c r="I2288" s="184">
        <f>SUM(P2279:P2287)</f>
        <v>6221.7899999999991</v>
      </c>
      <c r="J2288" s="185"/>
      <c r="K2288" s="38"/>
    </row>
    <row r="2291" spans="1:22" ht="16.5" x14ac:dyDescent="0.35">
      <c r="A2291" s="190" t="str">
        <f>CONCATENATE("Подраздел: ",IF([1]Source!G2752&lt;&gt;"Новый подраздел", [1]Source!G2752, ""))</f>
        <v>Подраздел: Вытяжная установка В9</v>
      </c>
      <c r="B2291" s="190"/>
      <c r="C2291" s="190"/>
      <c r="D2291" s="190"/>
      <c r="E2291" s="190"/>
      <c r="F2291" s="190"/>
      <c r="G2291" s="190"/>
      <c r="H2291" s="190"/>
      <c r="I2291" s="190"/>
      <c r="J2291" s="190"/>
      <c r="K2291" s="190"/>
    </row>
    <row r="2292" spans="1:22" ht="42" x14ac:dyDescent="0.35">
      <c r="A2292" s="51">
        <v>233</v>
      </c>
      <c r="B2292" s="51" t="str">
        <f>[1]Source!F2756</f>
        <v>1.18-2403-20-3/1</v>
      </c>
      <c r="C2292" s="51" t="str">
        <f>[1]Source!G2756</f>
        <v>Техническое обслуживание вытяжных установок производительностью до 5000 м3/ч - ежеквартальное</v>
      </c>
      <c r="D2292" s="50" t="str">
        <f>[1]Source!H2756</f>
        <v>установка</v>
      </c>
      <c r="E2292" s="48">
        <f>[1]Source!I2756</f>
        <v>1</v>
      </c>
      <c r="F2292" s="42"/>
      <c r="G2292" s="49"/>
      <c r="H2292" s="48"/>
      <c r="I2292" s="48"/>
      <c r="J2292" s="42"/>
      <c r="K2292" s="42"/>
      <c r="Q2292">
        <f>ROUND(([1]Source!BZ2756/100)*ROUND(([1]Source!AF2756*[1]Source!AV2756)*[1]Source!I2756, 2), 2)</f>
        <v>2419.54</v>
      </c>
      <c r="R2292">
        <f>[1]Source!X2756</f>
        <v>2419.54</v>
      </c>
      <c r="S2292">
        <f>ROUND(([1]Source!CA2756/100)*ROUND(([1]Source!AF2756*[1]Source!AV2756)*[1]Source!I2756, 2), 2)</f>
        <v>345.65</v>
      </c>
      <c r="T2292">
        <f>[1]Source!Y2756</f>
        <v>345.65</v>
      </c>
      <c r="U2292">
        <f>ROUND((175/100)*ROUND(([1]Source!AE2756*[1]Source!AV2756)*[1]Source!I2756, 2), 2)</f>
        <v>0</v>
      </c>
      <c r="V2292">
        <f>ROUND((108/100)*ROUND([1]Source!CS2756*[1]Source!I2756, 2), 2)</f>
        <v>0</v>
      </c>
    </row>
    <row r="2293" spans="1:22" ht="14.5" x14ac:dyDescent="0.35">
      <c r="A2293" s="51"/>
      <c r="B2293" s="51"/>
      <c r="C2293" s="51" t="s">
        <v>183</v>
      </c>
      <c r="D2293" s="50"/>
      <c r="E2293" s="48"/>
      <c r="F2293" s="42">
        <f>[1]Source!AO2756</f>
        <v>864.12</v>
      </c>
      <c r="G2293" s="49" t="str">
        <f>[1]Source!DG2756</f>
        <v>)*4</v>
      </c>
      <c r="H2293" s="48">
        <f>[1]Source!AV2756</f>
        <v>1</v>
      </c>
      <c r="I2293" s="48">
        <f>IF([1]Source!BA2756&lt;&gt; 0, [1]Source!BA2756, 1)</f>
        <v>1</v>
      </c>
      <c r="J2293" s="42">
        <f>[1]Source!S2756</f>
        <v>3456.48</v>
      </c>
      <c r="K2293" s="42"/>
    </row>
    <row r="2294" spans="1:22" ht="14.5" x14ac:dyDescent="0.35">
      <c r="A2294" s="51"/>
      <c r="B2294" s="51"/>
      <c r="C2294" s="51" t="s">
        <v>180</v>
      </c>
      <c r="D2294" s="50"/>
      <c r="E2294" s="48"/>
      <c r="F2294" s="42">
        <f>[1]Source!AL2756</f>
        <v>0.03</v>
      </c>
      <c r="G2294" s="49" t="str">
        <f>[1]Source!DD2756</f>
        <v>)*4</v>
      </c>
      <c r="H2294" s="48">
        <f>[1]Source!AW2756</f>
        <v>1</v>
      </c>
      <c r="I2294" s="48">
        <f>IF([1]Source!BC2756&lt;&gt; 0, [1]Source!BC2756, 1)</f>
        <v>1</v>
      </c>
      <c r="J2294" s="42">
        <f>[1]Source!P2756</f>
        <v>0.12</v>
      </c>
      <c r="K2294" s="42"/>
    </row>
    <row r="2295" spans="1:22" ht="14.5" x14ac:dyDescent="0.35">
      <c r="A2295" s="51"/>
      <c r="B2295" s="51"/>
      <c r="C2295" s="51" t="s">
        <v>179</v>
      </c>
      <c r="D2295" s="50" t="s">
        <v>176</v>
      </c>
      <c r="E2295" s="48">
        <f>[1]Source!AT2756</f>
        <v>70</v>
      </c>
      <c r="F2295" s="42"/>
      <c r="G2295" s="49"/>
      <c r="H2295" s="48"/>
      <c r="I2295" s="48"/>
      <c r="J2295" s="42">
        <f>SUM(R2292:R2294)</f>
        <v>2419.54</v>
      </c>
      <c r="K2295" s="42"/>
    </row>
    <row r="2296" spans="1:22" ht="14.5" x14ac:dyDescent="0.35">
      <c r="A2296" s="51"/>
      <c r="B2296" s="51"/>
      <c r="C2296" s="51" t="s">
        <v>178</v>
      </c>
      <c r="D2296" s="50" t="s">
        <v>176</v>
      </c>
      <c r="E2296" s="48">
        <f>[1]Source!AU2756</f>
        <v>10</v>
      </c>
      <c r="F2296" s="42"/>
      <c r="G2296" s="49"/>
      <c r="H2296" s="48"/>
      <c r="I2296" s="48"/>
      <c r="J2296" s="42">
        <f>SUM(T2292:T2295)</f>
        <v>345.65</v>
      </c>
      <c r="K2296" s="42"/>
    </row>
    <row r="2297" spans="1:22" ht="14.5" x14ac:dyDescent="0.35">
      <c r="A2297" s="51"/>
      <c r="B2297" s="51"/>
      <c r="C2297" s="51" t="s">
        <v>175</v>
      </c>
      <c r="D2297" s="50" t="s">
        <v>174</v>
      </c>
      <c r="E2297" s="48">
        <f>[1]Source!AQ2756</f>
        <v>2.38</v>
      </c>
      <c r="F2297" s="42"/>
      <c r="G2297" s="49" t="str">
        <f>[1]Source!DI2756</f>
        <v>)*4</v>
      </c>
      <c r="H2297" s="48">
        <f>[1]Source!AV2756</f>
        <v>1</v>
      </c>
      <c r="I2297" s="48"/>
      <c r="J2297" s="42"/>
      <c r="K2297" s="42">
        <f>[1]Source!U2756</f>
        <v>9.52</v>
      </c>
    </row>
    <row r="2298" spans="1:22" ht="14" x14ac:dyDescent="0.3">
      <c r="A2298" s="47"/>
      <c r="B2298" s="47"/>
      <c r="C2298" s="47"/>
      <c r="D2298" s="47"/>
      <c r="E2298" s="47"/>
      <c r="F2298" s="47"/>
      <c r="G2298" s="47"/>
      <c r="H2298" s="47"/>
      <c r="I2298" s="183">
        <f>J2293+J2294+J2295+J2296</f>
        <v>6221.7899999999991</v>
      </c>
      <c r="J2298" s="183"/>
      <c r="K2298" s="46">
        <f>IF([1]Source!I2756&lt;&gt;0, ROUND(I2298/[1]Source!I2756, 2), 0)</f>
        <v>6221.79</v>
      </c>
      <c r="P2298" s="45">
        <f>I2298</f>
        <v>6221.7899999999991</v>
      </c>
    </row>
    <row r="2300" spans="1:22" ht="14" x14ac:dyDescent="0.3">
      <c r="A2300" s="189" t="str">
        <f>CONCATENATE("Итого по подразделу: ",IF([1]Source!G2758&lt;&gt;"Новый подраздел", [1]Source!G2758, ""))</f>
        <v>Итого по подразделу: Вытяжная установка В9</v>
      </c>
      <c r="B2300" s="189"/>
      <c r="C2300" s="189"/>
      <c r="D2300" s="189"/>
      <c r="E2300" s="189"/>
      <c r="F2300" s="189"/>
      <c r="G2300" s="189"/>
      <c r="H2300" s="189"/>
      <c r="I2300" s="184">
        <f>SUM(P2291:P2299)</f>
        <v>6221.7899999999991</v>
      </c>
      <c r="J2300" s="185"/>
      <c r="K2300" s="38"/>
    </row>
    <row r="2303" spans="1:22" ht="16.5" x14ac:dyDescent="0.35">
      <c r="A2303" s="190" t="str">
        <f>CONCATENATE("Подраздел: ",IF([1]Source!G2788&lt;&gt;"Новый подраздел", [1]Source!G2788, ""))</f>
        <v>Подраздел: Вытяжная установка В18</v>
      </c>
      <c r="B2303" s="190"/>
      <c r="C2303" s="190"/>
      <c r="D2303" s="190"/>
      <c r="E2303" s="190"/>
      <c r="F2303" s="190"/>
      <c r="G2303" s="190"/>
      <c r="H2303" s="190"/>
      <c r="I2303" s="190"/>
      <c r="J2303" s="190"/>
      <c r="K2303" s="190"/>
    </row>
    <row r="2304" spans="1:22" ht="42" x14ac:dyDescent="0.35">
      <c r="A2304" s="51">
        <v>234</v>
      </c>
      <c r="B2304" s="51" t="str">
        <f>[1]Source!F2792</f>
        <v>1.18-2403-20-3/1</v>
      </c>
      <c r="C2304" s="51" t="str">
        <f>[1]Source!G2792</f>
        <v>Техническое обслуживание вытяжных установок производительностью до 5000 м3/ч - ежеквартальное</v>
      </c>
      <c r="D2304" s="50" t="str">
        <f>[1]Source!H2792</f>
        <v>установка</v>
      </c>
      <c r="E2304" s="48">
        <f>[1]Source!I2792</f>
        <v>1</v>
      </c>
      <c r="F2304" s="42"/>
      <c r="G2304" s="49"/>
      <c r="H2304" s="48"/>
      <c r="I2304" s="48"/>
      <c r="J2304" s="42"/>
      <c r="K2304" s="42"/>
      <c r="Q2304">
        <f>ROUND(([1]Source!BZ2792/100)*ROUND(([1]Source!AF2792*[1]Source!AV2792)*[1]Source!I2792, 2), 2)</f>
        <v>2419.54</v>
      </c>
      <c r="R2304">
        <f>[1]Source!X2792</f>
        <v>2419.54</v>
      </c>
      <c r="S2304">
        <f>ROUND(([1]Source!CA2792/100)*ROUND(([1]Source!AF2792*[1]Source!AV2792)*[1]Source!I2792, 2), 2)</f>
        <v>345.65</v>
      </c>
      <c r="T2304">
        <f>[1]Source!Y2792</f>
        <v>345.65</v>
      </c>
      <c r="U2304">
        <f>ROUND((175/100)*ROUND(([1]Source!AE2792*[1]Source!AV2792)*[1]Source!I2792, 2), 2)</f>
        <v>0</v>
      </c>
      <c r="V2304">
        <f>ROUND((108/100)*ROUND([1]Source!CS2792*[1]Source!I2792, 2), 2)</f>
        <v>0</v>
      </c>
    </row>
    <row r="2305" spans="1:22" ht="14.5" x14ac:dyDescent="0.35">
      <c r="A2305" s="51"/>
      <c r="B2305" s="51"/>
      <c r="C2305" s="51" t="s">
        <v>183</v>
      </c>
      <c r="D2305" s="50"/>
      <c r="E2305" s="48"/>
      <c r="F2305" s="42">
        <f>[1]Source!AO2792</f>
        <v>864.12</v>
      </c>
      <c r="G2305" s="49" t="str">
        <f>[1]Source!DG2792</f>
        <v>)*4</v>
      </c>
      <c r="H2305" s="48">
        <f>[1]Source!AV2792</f>
        <v>1</v>
      </c>
      <c r="I2305" s="48">
        <f>IF([1]Source!BA2792&lt;&gt; 0, [1]Source!BA2792, 1)</f>
        <v>1</v>
      </c>
      <c r="J2305" s="42">
        <f>[1]Source!S2792</f>
        <v>3456.48</v>
      </c>
      <c r="K2305" s="42"/>
    </row>
    <row r="2306" spans="1:22" ht="14.5" x14ac:dyDescent="0.35">
      <c r="A2306" s="51"/>
      <c r="B2306" s="51"/>
      <c r="C2306" s="51" t="s">
        <v>180</v>
      </c>
      <c r="D2306" s="50"/>
      <c r="E2306" s="48"/>
      <c r="F2306" s="42">
        <f>[1]Source!AL2792</f>
        <v>0.03</v>
      </c>
      <c r="G2306" s="49" t="str">
        <f>[1]Source!DD2792</f>
        <v>)*4</v>
      </c>
      <c r="H2306" s="48">
        <f>[1]Source!AW2792</f>
        <v>1</v>
      </c>
      <c r="I2306" s="48">
        <f>IF([1]Source!BC2792&lt;&gt; 0, [1]Source!BC2792, 1)</f>
        <v>1</v>
      </c>
      <c r="J2306" s="42">
        <f>[1]Source!P2792</f>
        <v>0.12</v>
      </c>
      <c r="K2306" s="42"/>
    </row>
    <row r="2307" spans="1:22" ht="14.5" x14ac:dyDescent="0.35">
      <c r="A2307" s="51"/>
      <c r="B2307" s="51"/>
      <c r="C2307" s="51" t="s">
        <v>179</v>
      </c>
      <c r="D2307" s="50" t="s">
        <v>176</v>
      </c>
      <c r="E2307" s="48">
        <f>[1]Source!AT2792</f>
        <v>70</v>
      </c>
      <c r="F2307" s="42"/>
      <c r="G2307" s="49"/>
      <c r="H2307" s="48"/>
      <c r="I2307" s="48"/>
      <c r="J2307" s="42">
        <f>SUM(R2304:R2306)</f>
        <v>2419.54</v>
      </c>
      <c r="K2307" s="42"/>
    </row>
    <row r="2308" spans="1:22" ht="14.5" x14ac:dyDescent="0.35">
      <c r="A2308" s="51"/>
      <c r="B2308" s="51"/>
      <c r="C2308" s="51" t="s">
        <v>178</v>
      </c>
      <c r="D2308" s="50" t="s">
        <v>176</v>
      </c>
      <c r="E2308" s="48">
        <f>[1]Source!AU2792</f>
        <v>10</v>
      </c>
      <c r="F2308" s="42"/>
      <c r="G2308" s="49"/>
      <c r="H2308" s="48"/>
      <c r="I2308" s="48"/>
      <c r="J2308" s="42">
        <f>SUM(T2304:T2307)</f>
        <v>345.65</v>
      </c>
      <c r="K2308" s="42"/>
    </row>
    <row r="2309" spans="1:22" ht="14.5" x14ac:dyDescent="0.35">
      <c r="A2309" s="51"/>
      <c r="B2309" s="51"/>
      <c r="C2309" s="51" t="s">
        <v>175</v>
      </c>
      <c r="D2309" s="50" t="s">
        <v>174</v>
      </c>
      <c r="E2309" s="48">
        <f>[1]Source!AQ2792</f>
        <v>2.38</v>
      </c>
      <c r="F2309" s="42"/>
      <c r="G2309" s="49" t="str">
        <f>[1]Source!DI2792</f>
        <v>)*4</v>
      </c>
      <c r="H2309" s="48">
        <f>[1]Source!AV2792</f>
        <v>1</v>
      </c>
      <c r="I2309" s="48"/>
      <c r="J2309" s="42"/>
      <c r="K2309" s="42">
        <f>[1]Source!U2792</f>
        <v>9.52</v>
      </c>
    </row>
    <row r="2310" spans="1:22" ht="14" x14ac:dyDescent="0.3">
      <c r="A2310" s="47"/>
      <c r="B2310" s="47"/>
      <c r="C2310" s="47"/>
      <c r="D2310" s="47"/>
      <c r="E2310" s="47"/>
      <c r="F2310" s="47"/>
      <c r="G2310" s="47"/>
      <c r="H2310" s="47"/>
      <c r="I2310" s="183">
        <f>J2305+J2306+J2307+J2308</f>
        <v>6221.7899999999991</v>
      </c>
      <c r="J2310" s="183"/>
      <c r="K2310" s="46">
        <f>IF([1]Source!I2792&lt;&gt;0, ROUND(I2310/[1]Source!I2792, 2), 0)</f>
        <v>6221.79</v>
      </c>
      <c r="P2310" s="45">
        <f>I2310</f>
        <v>6221.7899999999991</v>
      </c>
    </row>
    <row r="2312" spans="1:22" ht="14" x14ac:dyDescent="0.3">
      <c r="A2312" s="189" t="str">
        <f>CONCATENATE("Итого по подразделу: ",IF([1]Source!G2794&lt;&gt;"Новый подраздел", [1]Source!G2794, ""))</f>
        <v>Итого по подразделу: Вытяжная установка В18</v>
      </c>
      <c r="B2312" s="189"/>
      <c r="C2312" s="189"/>
      <c r="D2312" s="189"/>
      <c r="E2312" s="189"/>
      <c r="F2312" s="189"/>
      <c r="G2312" s="189"/>
      <c r="H2312" s="189"/>
      <c r="I2312" s="184">
        <f>SUM(P2303:P2311)</f>
        <v>6221.7899999999991</v>
      </c>
      <c r="J2312" s="185"/>
      <c r="K2312" s="38"/>
    </row>
    <row r="2315" spans="1:22" ht="16.5" x14ac:dyDescent="0.35">
      <c r="A2315" s="190" t="str">
        <f>CONCATENATE("Подраздел: ",IF([1]Source!G2824&lt;&gt;"Новый подраздел", [1]Source!G2824, ""))</f>
        <v>Подраздел: Приточная установка П2</v>
      </c>
      <c r="B2315" s="190"/>
      <c r="C2315" s="190"/>
      <c r="D2315" s="190"/>
      <c r="E2315" s="190"/>
      <c r="F2315" s="190"/>
      <c r="G2315" s="190"/>
      <c r="H2315" s="190"/>
      <c r="I2315" s="190"/>
      <c r="J2315" s="190"/>
      <c r="K2315" s="190"/>
    </row>
    <row r="2316" spans="1:22" ht="42" x14ac:dyDescent="0.35">
      <c r="A2316" s="51">
        <v>235</v>
      </c>
      <c r="B2316" s="51" t="str">
        <f>[1]Source!F2828</f>
        <v>1.18-2403-21-6/1</v>
      </c>
      <c r="C2316" s="51" t="str">
        <f>[1]Source!G2828</f>
        <v>Техническое обслуживание приточных установок производительностью до 20000 м3/ч - ежеквартальное</v>
      </c>
      <c r="D2316" s="50" t="str">
        <f>[1]Source!H2828</f>
        <v>установка</v>
      </c>
      <c r="E2316" s="48">
        <f>[1]Source!I2828</f>
        <v>1</v>
      </c>
      <c r="F2316" s="42"/>
      <c r="G2316" s="49"/>
      <c r="H2316" s="48"/>
      <c r="I2316" s="48"/>
      <c r="J2316" s="42"/>
      <c r="K2316" s="42"/>
      <c r="Q2316">
        <f>ROUND(([1]Source!BZ2828/100)*ROUND(([1]Source!AF2828*[1]Source!AV2828)*[1]Source!I2828, 2), 2)</f>
        <v>5123.72</v>
      </c>
      <c r="R2316">
        <f>[1]Source!X2828</f>
        <v>5123.72</v>
      </c>
      <c r="S2316">
        <f>ROUND(([1]Source!CA2828/100)*ROUND(([1]Source!AF2828*[1]Source!AV2828)*[1]Source!I2828, 2), 2)</f>
        <v>731.96</v>
      </c>
      <c r="T2316">
        <f>[1]Source!Y2828</f>
        <v>731.96</v>
      </c>
      <c r="U2316">
        <f>ROUND((175/100)*ROUND(([1]Source!AE2828*[1]Source!AV2828)*[1]Source!I2828, 2), 2)</f>
        <v>0.14000000000000001</v>
      </c>
      <c r="V2316">
        <f>ROUND((108/100)*ROUND([1]Source!CS2828*[1]Source!I2828, 2), 2)</f>
        <v>0.09</v>
      </c>
    </row>
    <row r="2317" spans="1:22" ht="14.5" x14ac:dyDescent="0.35">
      <c r="A2317" s="51"/>
      <c r="B2317" s="51"/>
      <c r="C2317" s="51" t="s">
        <v>183</v>
      </c>
      <c r="D2317" s="50"/>
      <c r="E2317" s="48"/>
      <c r="F2317" s="42">
        <f>[1]Source!AO2828</f>
        <v>1829.9</v>
      </c>
      <c r="G2317" s="49" t="str">
        <f>[1]Source!DG2828</f>
        <v>)*4</v>
      </c>
      <c r="H2317" s="48">
        <f>[1]Source!AV2828</f>
        <v>1</v>
      </c>
      <c r="I2317" s="48">
        <f>IF([1]Source!BA2828&lt;&gt; 0, [1]Source!BA2828, 1)</f>
        <v>1</v>
      </c>
      <c r="J2317" s="42">
        <f>[1]Source!S2828</f>
        <v>7319.6</v>
      </c>
      <c r="K2317" s="42"/>
    </row>
    <row r="2318" spans="1:22" ht="14.5" x14ac:dyDescent="0.35">
      <c r="A2318" s="51"/>
      <c r="B2318" s="51"/>
      <c r="C2318" s="51" t="s">
        <v>182</v>
      </c>
      <c r="D2318" s="50"/>
      <c r="E2318" s="48"/>
      <c r="F2318" s="42">
        <f>[1]Source!AM2828</f>
        <v>4.5599999999999996</v>
      </c>
      <c r="G2318" s="49" t="str">
        <f>[1]Source!DE2828</f>
        <v>)*4</v>
      </c>
      <c r="H2318" s="48">
        <f>[1]Source!AV2828</f>
        <v>1</v>
      </c>
      <c r="I2318" s="48">
        <f>IF([1]Source!BB2828&lt;&gt; 0, [1]Source!BB2828, 1)</f>
        <v>1</v>
      </c>
      <c r="J2318" s="42">
        <f>[1]Source!Q2828</f>
        <v>18.239999999999998</v>
      </c>
      <c r="K2318" s="42"/>
    </row>
    <row r="2319" spans="1:22" ht="14.5" x14ac:dyDescent="0.35">
      <c r="A2319" s="51"/>
      <c r="B2319" s="51"/>
      <c r="C2319" s="51" t="s">
        <v>181</v>
      </c>
      <c r="D2319" s="50"/>
      <c r="E2319" s="48"/>
      <c r="F2319" s="42">
        <f>[1]Source!AN2828</f>
        <v>0.02</v>
      </c>
      <c r="G2319" s="49" t="str">
        <f>[1]Source!DF2828</f>
        <v>)*4</v>
      </c>
      <c r="H2319" s="48">
        <f>[1]Source!AV2828</f>
        <v>1</v>
      </c>
      <c r="I2319" s="48">
        <f>IF([1]Source!BS2828&lt;&gt; 0, [1]Source!BS2828, 1)</f>
        <v>1</v>
      </c>
      <c r="J2319" s="52">
        <f>[1]Source!R2828</f>
        <v>0.08</v>
      </c>
      <c r="K2319" s="42"/>
    </row>
    <row r="2320" spans="1:22" ht="14.5" x14ac:dyDescent="0.35">
      <c r="A2320" s="51"/>
      <c r="B2320" s="51"/>
      <c r="C2320" s="51" t="s">
        <v>180</v>
      </c>
      <c r="D2320" s="50"/>
      <c r="E2320" s="48"/>
      <c r="F2320" s="42">
        <f>[1]Source!AL2828</f>
        <v>29.88</v>
      </c>
      <c r="G2320" s="49" t="str">
        <f>[1]Source!DD2828</f>
        <v>)*4</v>
      </c>
      <c r="H2320" s="48">
        <f>[1]Source!AW2828</f>
        <v>1</v>
      </c>
      <c r="I2320" s="48">
        <f>IF([1]Source!BC2828&lt;&gt; 0, [1]Source!BC2828, 1)</f>
        <v>1</v>
      </c>
      <c r="J2320" s="42">
        <f>[1]Source!P2828</f>
        <v>119.52</v>
      </c>
      <c r="K2320" s="42"/>
    </row>
    <row r="2321" spans="1:22" ht="14.5" x14ac:dyDescent="0.35">
      <c r="A2321" s="51"/>
      <c r="B2321" s="51"/>
      <c r="C2321" s="51" t="s">
        <v>179</v>
      </c>
      <c r="D2321" s="50" t="s">
        <v>176</v>
      </c>
      <c r="E2321" s="48">
        <f>[1]Source!AT2828</f>
        <v>70</v>
      </c>
      <c r="F2321" s="42"/>
      <c r="G2321" s="49"/>
      <c r="H2321" s="48"/>
      <c r="I2321" s="48"/>
      <c r="J2321" s="42">
        <f>SUM(R2316:R2320)</f>
        <v>5123.72</v>
      </c>
      <c r="K2321" s="42"/>
    </row>
    <row r="2322" spans="1:22" ht="14.5" x14ac:dyDescent="0.35">
      <c r="A2322" s="51"/>
      <c r="B2322" s="51"/>
      <c r="C2322" s="51" t="s">
        <v>178</v>
      </c>
      <c r="D2322" s="50" t="s">
        <v>176</v>
      </c>
      <c r="E2322" s="48">
        <f>[1]Source!AU2828</f>
        <v>10</v>
      </c>
      <c r="F2322" s="42"/>
      <c r="G2322" s="49"/>
      <c r="H2322" s="48"/>
      <c r="I2322" s="48"/>
      <c r="J2322" s="42">
        <f>SUM(T2316:T2321)</f>
        <v>731.96</v>
      </c>
      <c r="K2322" s="42"/>
    </row>
    <row r="2323" spans="1:22" ht="14.5" x14ac:dyDescent="0.35">
      <c r="A2323" s="51"/>
      <c r="B2323" s="51"/>
      <c r="C2323" s="51" t="s">
        <v>177</v>
      </c>
      <c r="D2323" s="50" t="s">
        <v>176</v>
      </c>
      <c r="E2323" s="48">
        <f>108</f>
        <v>108</v>
      </c>
      <c r="F2323" s="42"/>
      <c r="G2323" s="49"/>
      <c r="H2323" s="48"/>
      <c r="I2323" s="48"/>
      <c r="J2323" s="42">
        <f>SUM(V2316:V2322)</f>
        <v>0.09</v>
      </c>
      <c r="K2323" s="42"/>
    </row>
    <row r="2324" spans="1:22" ht="14.5" x14ac:dyDescent="0.35">
      <c r="A2324" s="51"/>
      <c r="B2324" s="51"/>
      <c r="C2324" s="51" t="s">
        <v>175</v>
      </c>
      <c r="D2324" s="50" t="s">
        <v>174</v>
      </c>
      <c r="E2324" s="48">
        <f>[1]Source!AQ2828</f>
        <v>5.04</v>
      </c>
      <c r="F2324" s="42"/>
      <c r="G2324" s="49" t="str">
        <f>[1]Source!DI2828</f>
        <v>)*4</v>
      </c>
      <c r="H2324" s="48">
        <f>[1]Source!AV2828</f>
        <v>1</v>
      </c>
      <c r="I2324" s="48"/>
      <c r="J2324" s="42"/>
      <c r="K2324" s="42">
        <f>[1]Source!U2828</f>
        <v>20.16</v>
      </c>
    </row>
    <row r="2325" spans="1:22" ht="14" x14ac:dyDescent="0.3">
      <c r="A2325" s="47"/>
      <c r="B2325" s="47"/>
      <c r="C2325" s="47"/>
      <c r="D2325" s="47"/>
      <c r="E2325" s="47"/>
      <c r="F2325" s="47"/>
      <c r="G2325" s="47"/>
      <c r="H2325" s="47"/>
      <c r="I2325" s="183">
        <f>J2317+J2318+J2320+J2321+J2322+J2323</f>
        <v>13313.130000000001</v>
      </c>
      <c r="J2325" s="183"/>
      <c r="K2325" s="46">
        <f>IF([1]Source!I2828&lt;&gt;0, ROUND(I2325/[1]Source!I2828, 2), 0)</f>
        <v>13313.13</v>
      </c>
      <c r="P2325" s="45">
        <f>I2325</f>
        <v>13313.130000000001</v>
      </c>
    </row>
    <row r="2326" spans="1:22" ht="42" x14ac:dyDescent="0.35">
      <c r="A2326" s="51">
        <v>236</v>
      </c>
      <c r="B2326" s="51" t="str">
        <f>[1]Source!F2829</f>
        <v>1.18-2403-15-2/1</v>
      </c>
      <c r="C2326" s="51" t="str">
        <f>[1]Source!G2829</f>
        <v>Очистка и дезинфекция приточных установок производительностью свыше 5000 м3/ч до 20000 м3/ч</v>
      </c>
      <c r="D2326" s="50" t="str">
        <f>[1]Source!H2829</f>
        <v>установка</v>
      </c>
      <c r="E2326" s="48">
        <f>[1]Source!I2829</f>
        <v>1</v>
      </c>
      <c r="F2326" s="42"/>
      <c r="G2326" s="49"/>
      <c r="H2326" s="48"/>
      <c r="I2326" s="48"/>
      <c r="J2326" s="42"/>
      <c r="K2326" s="42"/>
      <c r="Q2326">
        <f>ROUND(([1]Source!BZ2829/100)*ROUND(([1]Source!AF2829*[1]Source!AV2829)*[1]Source!I2829, 2), 2)</f>
        <v>11740.82</v>
      </c>
      <c r="R2326">
        <f>[1]Source!X2829</f>
        <v>11740.82</v>
      </c>
      <c r="S2326">
        <f>ROUND(([1]Source!CA2829/100)*ROUND(([1]Source!AF2829*[1]Source!AV2829)*[1]Source!I2829, 2), 2)</f>
        <v>1677.26</v>
      </c>
      <c r="T2326">
        <f>[1]Source!Y2829</f>
        <v>1677.26</v>
      </c>
      <c r="U2326">
        <f>ROUND((175/100)*ROUND(([1]Source!AE2829*[1]Source!AV2829)*[1]Source!I2829, 2), 2)</f>
        <v>12899.67</v>
      </c>
      <c r="V2326">
        <f>ROUND((108/100)*ROUND([1]Source!CS2829*[1]Source!I2829, 2), 2)</f>
        <v>7960.94</v>
      </c>
    </row>
    <row r="2327" spans="1:22" ht="14.5" x14ac:dyDescent="0.35">
      <c r="A2327" s="51"/>
      <c r="B2327" s="51"/>
      <c r="C2327" s="51" t="s">
        <v>183</v>
      </c>
      <c r="D2327" s="50"/>
      <c r="E2327" s="48"/>
      <c r="F2327" s="42">
        <f>[1]Source!AO2829</f>
        <v>4193.1499999999996</v>
      </c>
      <c r="G2327" s="49" t="str">
        <f>[1]Source!DG2829</f>
        <v>)*4</v>
      </c>
      <c r="H2327" s="48">
        <f>[1]Source!AV2829</f>
        <v>1</v>
      </c>
      <c r="I2327" s="48">
        <f>IF([1]Source!BA2829&lt;&gt; 0, [1]Source!BA2829, 1)</f>
        <v>1</v>
      </c>
      <c r="J2327" s="42">
        <f>[1]Source!S2829</f>
        <v>16772.599999999999</v>
      </c>
      <c r="K2327" s="42"/>
    </row>
    <row r="2328" spans="1:22" ht="14.5" x14ac:dyDescent="0.35">
      <c r="A2328" s="51"/>
      <c r="B2328" s="51"/>
      <c r="C2328" s="51" t="s">
        <v>182</v>
      </c>
      <c r="D2328" s="50"/>
      <c r="E2328" s="48"/>
      <c r="F2328" s="42">
        <f>[1]Source!AM2829</f>
        <v>2966.57</v>
      </c>
      <c r="G2328" s="49" t="str">
        <f>[1]Source!DE2829</f>
        <v>)*4</v>
      </c>
      <c r="H2328" s="48">
        <f>[1]Source!AV2829</f>
        <v>1</v>
      </c>
      <c r="I2328" s="48">
        <f>IF([1]Source!BB2829&lt;&gt; 0, [1]Source!BB2829, 1)</f>
        <v>1</v>
      </c>
      <c r="J2328" s="42">
        <f>[1]Source!Q2829</f>
        <v>11866.28</v>
      </c>
      <c r="K2328" s="42"/>
    </row>
    <row r="2329" spans="1:22" ht="14.5" x14ac:dyDescent="0.35">
      <c r="A2329" s="51"/>
      <c r="B2329" s="51"/>
      <c r="C2329" s="51" t="s">
        <v>181</v>
      </c>
      <c r="D2329" s="50"/>
      <c r="E2329" s="48"/>
      <c r="F2329" s="42">
        <f>[1]Source!AN2829</f>
        <v>1842.81</v>
      </c>
      <c r="G2329" s="49" t="str">
        <f>[1]Source!DF2829</f>
        <v>)*4</v>
      </c>
      <c r="H2329" s="48">
        <f>[1]Source!AV2829</f>
        <v>1</v>
      </c>
      <c r="I2329" s="48">
        <f>IF([1]Source!BS2829&lt;&gt; 0, [1]Source!BS2829, 1)</f>
        <v>1</v>
      </c>
      <c r="J2329" s="52">
        <f>[1]Source!R2829</f>
        <v>7371.24</v>
      </c>
      <c r="K2329" s="42"/>
    </row>
    <row r="2330" spans="1:22" ht="14.5" x14ac:dyDescent="0.35">
      <c r="A2330" s="51"/>
      <c r="B2330" s="51"/>
      <c r="C2330" s="51" t="s">
        <v>180</v>
      </c>
      <c r="D2330" s="50"/>
      <c r="E2330" s="48"/>
      <c r="F2330" s="42">
        <f>[1]Source!AL2829</f>
        <v>15.54</v>
      </c>
      <c r="G2330" s="49" t="str">
        <f>[1]Source!DD2829</f>
        <v>)*4</v>
      </c>
      <c r="H2330" s="48">
        <f>[1]Source!AW2829</f>
        <v>1</v>
      </c>
      <c r="I2330" s="48">
        <f>IF([1]Source!BC2829&lt;&gt; 0, [1]Source!BC2829, 1)</f>
        <v>1</v>
      </c>
      <c r="J2330" s="42">
        <f>[1]Source!P2829</f>
        <v>62.16</v>
      </c>
      <c r="K2330" s="42"/>
    </row>
    <row r="2331" spans="1:22" ht="14.5" x14ac:dyDescent="0.35">
      <c r="A2331" s="51"/>
      <c r="B2331" s="51"/>
      <c r="C2331" s="51" t="s">
        <v>179</v>
      </c>
      <c r="D2331" s="50" t="s">
        <v>176</v>
      </c>
      <c r="E2331" s="48">
        <f>[1]Source!AT2829</f>
        <v>70</v>
      </c>
      <c r="F2331" s="42"/>
      <c r="G2331" s="49"/>
      <c r="H2331" s="48"/>
      <c r="I2331" s="48"/>
      <c r="J2331" s="42">
        <f>SUM(R2326:R2330)</f>
        <v>11740.82</v>
      </c>
      <c r="K2331" s="42"/>
    </row>
    <row r="2332" spans="1:22" ht="14.5" x14ac:dyDescent="0.35">
      <c r="A2332" s="51"/>
      <c r="B2332" s="51"/>
      <c r="C2332" s="51" t="s">
        <v>178</v>
      </c>
      <c r="D2332" s="50" t="s">
        <v>176</v>
      </c>
      <c r="E2332" s="48">
        <f>[1]Source!AU2829</f>
        <v>10</v>
      </c>
      <c r="F2332" s="42"/>
      <c r="G2332" s="49"/>
      <c r="H2332" s="48"/>
      <c r="I2332" s="48"/>
      <c r="J2332" s="42">
        <f>SUM(T2326:T2331)</f>
        <v>1677.26</v>
      </c>
      <c r="K2332" s="42"/>
    </row>
    <row r="2333" spans="1:22" ht="14.5" x14ac:dyDescent="0.35">
      <c r="A2333" s="51"/>
      <c r="B2333" s="51"/>
      <c r="C2333" s="51" t="s">
        <v>177</v>
      </c>
      <c r="D2333" s="50" t="s">
        <v>176</v>
      </c>
      <c r="E2333" s="48">
        <f>108</f>
        <v>108</v>
      </c>
      <c r="F2333" s="42"/>
      <c r="G2333" s="49"/>
      <c r="H2333" s="48"/>
      <c r="I2333" s="48"/>
      <c r="J2333" s="42">
        <f>SUM(V2326:V2332)</f>
        <v>7960.94</v>
      </c>
      <c r="K2333" s="42"/>
    </row>
    <row r="2334" spans="1:22" ht="14.5" x14ac:dyDescent="0.35">
      <c r="A2334" s="51"/>
      <c r="B2334" s="51"/>
      <c r="C2334" s="51" t="s">
        <v>175</v>
      </c>
      <c r="D2334" s="50" t="s">
        <v>174</v>
      </c>
      <c r="E2334" s="48">
        <f>[1]Source!AQ2829</f>
        <v>13.77</v>
      </c>
      <c r="F2334" s="42"/>
      <c r="G2334" s="49" t="str">
        <f>[1]Source!DI2829</f>
        <v>)*4</v>
      </c>
      <c r="H2334" s="48">
        <f>[1]Source!AV2829</f>
        <v>1</v>
      </c>
      <c r="I2334" s="48"/>
      <c r="J2334" s="42"/>
      <c r="K2334" s="42">
        <f>[1]Source!U2829</f>
        <v>55.08</v>
      </c>
    </row>
    <row r="2335" spans="1:22" ht="14" x14ac:dyDescent="0.3">
      <c r="A2335" s="47"/>
      <c r="B2335" s="47"/>
      <c r="C2335" s="47"/>
      <c r="D2335" s="47"/>
      <c r="E2335" s="47"/>
      <c r="F2335" s="47"/>
      <c r="G2335" s="47"/>
      <c r="H2335" s="47"/>
      <c r="I2335" s="183">
        <f>J2327+J2328+J2330+J2331+J2332+J2333</f>
        <v>50080.060000000005</v>
      </c>
      <c r="J2335" s="183"/>
      <c r="K2335" s="46">
        <f>IF([1]Source!I2829&lt;&gt;0, ROUND(I2335/[1]Source!I2829, 2), 0)</f>
        <v>50080.06</v>
      </c>
      <c r="P2335" s="45">
        <f>I2335</f>
        <v>50080.060000000005</v>
      </c>
    </row>
    <row r="2337" spans="1:22" ht="14" x14ac:dyDescent="0.3">
      <c r="A2337" s="189" t="str">
        <f>CONCATENATE("Итого по подразделу: ",IF([1]Source!G2831&lt;&gt;"Новый подраздел", [1]Source!G2831, ""))</f>
        <v>Итого по подразделу: Приточная установка П2</v>
      </c>
      <c r="B2337" s="189"/>
      <c r="C2337" s="189"/>
      <c r="D2337" s="189"/>
      <c r="E2337" s="189"/>
      <c r="F2337" s="189"/>
      <c r="G2337" s="189"/>
      <c r="H2337" s="189"/>
      <c r="I2337" s="184">
        <f>SUM(P2315:P2336)</f>
        <v>63393.19</v>
      </c>
      <c r="J2337" s="185"/>
      <c r="K2337" s="38"/>
    </row>
    <row r="2340" spans="1:22" ht="16.5" x14ac:dyDescent="0.35">
      <c r="A2340" s="190" t="str">
        <f>CONCATENATE("Подраздел: ",IF([1]Source!G2861&lt;&gt;"Новый подраздел", [1]Source!G2861, ""))</f>
        <v>Подраздел: Приточная установка П3</v>
      </c>
      <c r="B2340" s="190"/>
      <c r="C2340" s="190"/>
      <c r="D2340" s="190"/>
      <c r="E2340" s="190"/>
      <c r="F2340" s="190"/>
      <c r="G2340" s="190"/>
      <c r="H2340" s="190"/>
      <c r="I2340" s="190"/>
      <c r="J2340" s="190"/>
      <c r="K2340" s="190"/>
    </row>
    <row r="2341" spans="1:22" ht="42" x14ac:dyDescent="0.35">
      <c r="A2341" s="51">
        <v>237</v>
      </c>
      <c r="B2341" s="51" t="str">
        <f>[1]Source!F2865</f>
        <v>1.18-2403-21-4/1</v>
      </c>
      <c r="C2341" s="51" t="str">
        <f>[1]Source!G2865</f>
        <v>Техническое обслуживание приточных установок производительностью до 5000 м3/ч - ежеквартальное</v>
      </c>
      <c r="D2341" s="50" t="str">
        <f>[1]Source!H2865</f>
        <v>установка</v>
      </c>
      <c r="E2341" s="48">
        <f>[1]Source!I2865</f>
        <v>1</v>
      </c>
      <c r="F2341" s="42"/>
      <c r="G2341" s="49"/>
      <c r="H2341" s="48"/>
      <c r="I2341" s="48"/>
      <c r="J2341" s="42"/>
      <c r="K2341" s="42"/>
      <c r="Q2341">
        <f>ROUND(([1]Source!BZ2865/100)*ROUND(([1]Source!AF2865*[1]Source!AV2865)*[1]Source!I2865, 2), 2)</f>
        <v>3192.17</v>
      </c>
      <c r="R2341">
        <f>[1]Source!X2865</f>
        <v>3192.17</v>
      </c>
      <c r="S2341">
        <f>ROUND(([1]Source!CA2865/100)*ROUND(([1]Source!AF2865*[1]Source!AV2865)*[1]Source!I2865, 2), 2)</f>
        <v>456.02</v>
      </c>
      <c r="T2341">
        <f>[1]Source!Y2865</f>
        <v>456.02</v>
      </c>
      <c r="U2341">
        <f>ROUND((175/100)*ROUND(([1]Source!AE2865*[1]Source!AV2865)*[1]Source!I2865, 2), 2)</f>
        <v>7.0000000000000007E-2</v>
      </c>
      <c r="V2341">
        <f>ROUND((108/100)*ROUND([1]Source!CS2865*[1]Source!I2865, 2), 2)</f>
        <v>0.04</v>
      </c>
    </row>
    <row r="2342" spans="1:22" ht="14.5" x14ac:dyDescent="0.35">
      <c r="A2342" s="51"/>
      <c r="B2342" s="51"/>
      <c r="C2342" s="51" t="s">
        <v>183</v>
      </c>
      <c r="D2342" s="50"/>
      <c r="E2342" s="48"/>
      <c r="F2342" s="42">
        <f>[1]Source!AO2865</f>
        <v>1140.06</v>
      </c>
      <c r="G2342" s="49" t="str">
        <f>[1]Source!DG2865</f>
        <v>)*4</v>
      </c>
      <c r="H2342" s="48">
        <f>[1]Source!AV2865</f>
        <v>1</v>
      </c>
      <c r="I2342" s="48">
        <f>IF([1]Source!BA2865&lt;&gt; 0, [1]Source!BA2865, 1)</f>
        <v>1</v>
      </c>
      <c r="J2342" s="42">
        <f>[1]Source!S2865</f>
        <v>4560.24</v>
      </c>
      <c r="K2342" s="42"/>
    </row>
    <row r="2343" spans="1:22" ht="14.5" x14ac:dyDescent="0.35">
      <c r="A2343" s="51"/>
      <c r="B2343" s="51"/>
      <c r="C2343" s="51" t="s">
        <v>182</v>
      </c>
      <c r="D2343" s="50"/>
      <c r="E2343" s="48"/>
      <c r="F2343" s="42">
        <f>[1]Source!AM2865</f>
        <v>1.52</v>
      </c>
      <c r="G2343" s="49" t="str">
        <f>[1]Source!DE2865</f>
        <v>)*4</v>
      </c>
      <c r="H2343" s="48">
        <f>[1]Source!AV2865</f>
        <v>1</v>
      </c>
      <c r="I2343" s="48">
        <f>IF([1]Source!BB2865&lt;&gt; 0, [1]Source!BB2865, 1)</f>
        <v>1</v>
      </c>
      <c r="J2343" s="42">
        <f>[1]Source!Q2865</f>
        <v>6.08</v>
      </c>
      <c r="K2343" s="42"/>
    </row>
    <row r="2344" spans="1:22" ht="14.5" x14ac:dyDescent="0.35">
      <c r="A2344" s="51"/>
      <c r="B2344" s="51"/>
      <c r="C2344" s="51" t="s">
        <v>181</v>
      </c>
      <c r="D2344" s="50"/>
      <c r="E2344" s="48"/>
      <c r="F2344" s="42">
        <f>[1]Source!AN2865</f>
        <v>0.01</v>
      </c>
      <c r="G2344" s="49" t="str">
        <f>[1]Source!DF2865</f>
        <v>)*4</v>
      </c>
      <c r="H2344" s="48">
        <f>[1]Source!AV2865</f>
        <v>1</v>
      </c>
      <c r="I2344" s="48">
        <f>IF([1]Source!BS2865&lt;&gt; 0, [1]Source!BS2865, 1)</f>
        <v>1</v>
      </c>
      <c r="J2344" s="52">
        <f>[1]Source!R2865</f>
        <v>0.04</v>
      </c>
      <c r="K2344" s="42"/>
    </row>
    <row r="2345" spans="1:22" ht="14.5" x14ac:dyDescent="0.35">
      <c r="A2345" s="51"/>
      <c r="B2345" s="51"/>
      <c r="C2345" s="51" t="s">
        <v>180</v>
      </c>
      <c r="D2345" s="50"/>
      <c r="E2345" s="48"/>
      <c r="F2345" s="42">
        <f>[1]Source!AL2865</f>
        <v>9.3699999999999992</v>
      </c>
      <c r="G2345" s="49" t="str">
        <f>[1]Source!DD2865</f>
        <v>)*4</v>
      </c>
      <c r="H2345" s="48">
        <f>[1]Source!AW2865</f>
        <v>1</v>
      </c>
      <c r="I2345" s="48">
        <f>IF([1]Source!BC2865&lt;&gt; 0, [1]Source!BC2865, 1)</f>
        <v>1</v>
      </c>
      <c r="J2345" s="42">
        <f>[1]Source!P2865</f>
        <v>37.479999999999997</v>
      </c>
      <c r="K2345" s="42"/>
    </row>
    <row r="2346" spans="1:22" ht="14.5" x14ac:dyDescent="0.35">
      <c r="A2346" s="51"/>
      <c r="B2346" s="51"/>
      <c r="C2346" s="51" t="s">
        <v>179</v>
      </c>
      <c r="D2346" s="50" t="s">
        <v>176</v>
      </c>
      <c r="E2346" s="48">
        <f>[1]Source!AT2865</f>
        <v>70</v>
      </c>
      <c r="F2346" s="42"/>
      <c r="G2346" s="49"/>
      <c r="H2346" s="48"/>
      <c r="I2346" s="48"/>
      <c r="J2346" s="42">
        <f>SUM(R2341:R2345)</f>
        <v>3192.17</v>
      </c>
      <c r="K2346" s="42"/>
    </row>
    <row r="2347" spans="1:22" ht="14.5" x14ac:dyDescent="0.35">
      <c r="A2347" s="51"/>
      <c r="B2347" s="51"/>
      <c r="C2347" s="51" t="s">
        <v>178</v>
      </c>
      <c r="D2347" s="50" t="s">
        <v>176</v>
      </c>
      <c r="E2347" s="48">
        <f>[1]Source!AU2865</f>
        <v>10</v>
      </c>
      <c r="F2347" s="42"/>
      <c r="G2347" s="49"/>
      <c r="H2347" s="48"/>
      <c r="I2347" s="48"/>
      <c r="J2347" s="42">
        <f>SUM(T2341:T2346)</f>
        <v>456.02</v>
      </c>
      <c r="K2347" s="42"/>
    </row>
    <row r="2348" spans="1:22" ht="14.5" x14ac:dyDescent="0.35">
      <c r="A2348" s="51"/>
      <c r="B2348" s="51"/>
      <c r="C2348" s="51" t="s">
        <v>177</v>
      </c>
      <c r="D2348" s="50" t="s">
        <v>176</v>
      </c>
      <c r="E2348" s="48">
        <f>108</f>
        <v>108</v>
      </c>
      <c r="F2348" s="42"/>
      <c r="G2348" s="49"/>
      <c r="H2348" s="48"/>
      <c r="I2348" s="48"/>
      <c r="J2348" s="42">
        <f>SUM(V2341:V2347)</f>
        <v>0.04</v>
      </c>
      <c r="K2348" s="42"/>
    </row>
    <row r="2349" spans="1:22" ht="14.5" x14ac:dyDescent="0.35">
      <c r="A2349" s="51"/>
      <c r="B2349" s="51"/>
      <c r="C2349" s="51" t="s">
        <v>175</v>
      </c>
      <c r="D2349" s="50" t="s">
        <v>174</v>
      </c>
      <c r="E2349" s="48">
        <f>[1]Source!AQ2865</f>
        <v>3.14</v>
      </c>
      <c r="F2349" s="42"/>
      <c r="G2349" s="49" t="str">
        <f>[1]Source!DI2865</f>
        <v>)*4</v>
      </c>
      <c r="H2349" s="48">
        <f>[1]Source!AV2865</f>
        <v>1</v>
      </c>
      <c r="I2349" s="48"/>
      <c r="J2349" s="42"/>
      <c r="K2349" s="42">
        <f>[1]Source!U2865</f>
        <v>12.56</v>
      </c>
    </row>
    <row r="2350" spans="1:22" ht="14" x14ac:dyDescent="0.3">
      <c r="A2350" s="47"/>
      <c r="B2350" s="47"/>
      <c r="C2350" s="47"/>
      <c r="D2350" s="47"/>
      <c r="E2350" s="47"/>
      <c r="F2350" s="47"/>
      <c r="G2350" s="47"/>
      <c r="H2350" s="47"/>
      <c r="I2350" s="183">
        <f>J2342+J2343+J2345+J2346+J2347+J2348</f>
        <v>8252.0300000000007</v>
      </c>
      <c r="J2350" s="183"/>
      <c r="K2350" s="46">
        <f>IF([1]Source!I2865&lt;&gt;0, ROUND(I2350/[1]Source!I2865, 2), 0)</f>
        <v>8252.0300000000007</v>
      </c>
      <c r="P2350" s="45">
        <f>I2350</f>
        <v>8252.0300000000007</v>
      </c>
    </row>
    <row r="2351" spans="1:22" ht="42" x14ac:dyDescent="0.35">
      <c r="A2351" s="51">
        <v>238</v>
      </c>
      <c r="B2351" s="51" t="str">
        <f>[1]Source!F2866</f>
        <v>1.18-2403-15-1/1</v>
      </c>
      <c r="C2351" s="51" t="str">
        <f>[1]Source!G2866</f>
        <v>Очистка и дезинфекция приточных установок производительностью до 5000 м3/ч</v>
      </c>
      <c r="D2351" s="50" t="str">
        <f>[1]Source!H2866</f>
        <v>установка</v>
      </c>
      <c r="E2351" s="48">
        <f>[1]Source!I2866</f>
        <v>1</v>
      </c>
      <c r="F2351" s="42"/>
      <c r="G2351" s="49"/>
      <c r="H2351" s="48"/>
      <c r="I2351" s="48"/>
      <c r="J2351" s="42"/>
      <c r="K2351" s="42"/>
      <c r="Q2351">
        <f>ROUND(([1]Source!BZ2866/100)*ROUND(([1]Source!AF2866*[1]Source!AV2866)*[1]Source!I2866, 2), 2)</f>
        <v>8992.14</v>
      </c>
      <c r="R2351">
        <f>[1]Source!X2866</f>
        <v>8992.14</v>
      </c>
      <c r="S2351">
        <f>ROUND(([1]Source!CA2866/100)*ROUND(([1]Source!AF2866*[1]Source!AV2866)*[1]Source!I2866, 2), 2)</f>
        <v>1284.5899999999999</v>
      </c>
      <c r="T2351">
        <f>[1]Source!Y2866</f>
        <v>1284.5899999999999</v>
      </c>
      <c r="U2351">
        <f>ROUND((175/100)*ROUND(([1]Source!AE2866*[1]Source!AV2866)*[1]Source!I2866, 2), 2)</f>
        <v>9841.65</v>
      </c>
      <c r="V2351">
        <f>ROUND((108/100)*ROUND([1]Source!CS2866*[1]Source!I2866, 2), 2)</f>
        <v>6073.7</v>
      </c>
    </row>
    <row r="2352" spans="1:22" ht="14.5" x14ac:dyDescent="0.35">
      <c r="A2352" s="51"/>
      <c r="B2352" s="51"/>
      <c r="C2352" s="51" t="s">
        <v>183</v>
      </c>
      <c r="D2352" s="50"/>
      <c r="E2352" s="48"/>
      <c r="F2352" s="42">
        <f>[1]Source!AO2866</f>
        <v>3211.48</v>
      </c>
      <c r="G2352" s="49" t="str">
        <f>[1]Source!DG2866</f>
        <v>)*4</v>
      </c>
      <c r="H2352" s="48">
        <f>[1]Source!AV2866</f>
        <v>1</v>
      </c>
      <c r="I2352" s="48">
        <f>IF([1]Source!BA2866&lt;&gt; 0, [1]Source!BA2866, 1)</f>
        <v>1</v>
      </c>
      <c r="J2352" s="42">
        <f>[1]Source!S2866</f>
        <v>12845.92</v>
      </c>
      <c r="K2352" s="42"/>
    </row>
    <row r="2353" spans="1:22" ht="14.5" x14ac:dyDescent="0.35">
      <c r="A2353" s="51"/>
      <c r="B2353" s="51"/>
      <c r="C2353" s="51" t="s">
        <v>182</v>
      </c>
      <c r="D2353" s="50"/>
      <c r="E2353" s="48"/>
      <c r="F2353" s="42">
        <f>[1]Source!AM2866</f>
        <v>2255.44</v>
      </c>
      <c r="G2353" s="49" t="str">
        <f>[1]Source!DE2866</f>
        <v>)*4</v>
      </c>
      <c r="H2353" s="48">
        <f>[1]Source!AV2866</f>
        <v>1</v>
      </c>
      <c r="I2353" s="48">
        <f>IF([1]Source!BB2866&lt;&gt; 0, [1]Source!BB2866, 1)</f>
        <v>1</v>
      </c>
      <c r="J2353" s="42">
        <f>[1]Source!Q2866</f>
        <v>9021.76</v>
      </c>
      <c r="K2353" s="42"/>
    </row>
    <row r="2354" spans="1:22" ht="14.5" x14ac:dyDescent="0.35">
      <c r="A2354" s="51"/>
      <c r="B2354" s="51"/>
      <c r="C2354" s="51" t="s">
        <v>181</v>
      </c>
      <c r="D2354" s="50"/>
      <c r="E2354" s="48"/>
      <c r="F2354" s="42">
        <f>[1]Source!AN2866</f>
        <v>1405.95</v>
      </c>
      <c r="G2354" s="49" t="str">
        <f>[1]Source!DF2866</f>
        <v>)*4</v>
      </c>
      <c r="H2354" s="48">
        <f>[1]Source!AV2866</f>
        <v>1</v>
      </c>
      <c r="I2354" s="48">
        <f>IF([1]Source!BS2866&lt;&gt; 0, [1]Source!BS2866, 1)</f>
        <v>1</v>
      </c>
      <c r="J2354" s="52">
        <f>[1]Source!R2866</f>
        <v>5623.8</v>
      </c>
      <c r="K2354" s="42"/>
    </row>
    <row r="2355" spans="1:22" ht="14.5" x14ac:dyDescent="0.35">
      <c r="A2355" s="51"/>
      <c r="B2355" s="51"/>
      <c r="C2355" s="51" t="s">
        <v>180</v>
      </c>
      <c r="D2355" s="50"/>
      <c r="E2355" s="48"/>
      <c r="F2355" s="42">
        <f>[1]Source!AL2866</f>
        <v>14.66</v>
      </c>
      <c r="G2355" s="49" t="str">
        <f>[1]Source!DD2866</f>
        <v>)*4</v>
      </c>
      <c r="H2355" s="48">
        <f>[1]Source!AW2866</f>
        <v>1</v>
      </c>
      <c r="I2355" s="48">
        <f>IF([1]Source!BC2866&lt;&gt; 0, [1]Source!BC2866, 1)</f>
        <v>1</v>
      </c>
      <c r="J2355" s="42">
        <f>[1]Source!P2866</f>
        <v>58.64</v>
      </c>
      <c r="K2355" s="42"/>
    </row>
    <row r="2356" spans="1:22" ht="14.5" x14ac:dyDescent="0.35">
      <c r="A2356" s="51"/>
      <c r="B2356" s="51"/>
      <c r="C2356" s="51" t="s">
        <v>179</v>
      </c>
      <c r="D2356" s="50" t="s">
        <v>176</v>
      </c>
      <c r="E2356" s="48">
        <f>[1]Source!AT2866</f>
        <v>70</v>
      </c>
      <c r="F2356" s="42"/>
      <c r="G2356" s="49"/>
      <c r="H2356" s="48"/>
      <c r="I2356" s="48"/>
      <c r="J2356" s="42">
        <f>SUM(R2351:R2355)</f>
        <v>8992.14</v>
      </c>
      <c r="K2356" s="42"/>
    </row>
    <row r="2357" spans="1:22" ht="14.5" x14ac:dyDescent="0.35">
      <c r="A2357" s="51"/>
      <c r="B2357" s="51"/>
      <c r="C2357" s="51" t="s">
        <v>178</v>
      </c>
      <c r="D2357" s="50" t="s">
        <v>176</v>
      </c>
      <c r="E2357" s="48">
        <f>[1]Source!AU2866</f>
        <v>10</v>
      </c>
      <c r="F2357" s="42"/>
      <c r="G2357" s="49"/>
      <c r="H2357" s="48"/>
      <c r="I2357" s="48"/>
      <c r="J2357" s="42">
        <f>SUM(T2351:T2356)</f>
        <v>1284.5899999999999</v>
      </c>
      <c r="K2357" s="42"/>
    </row>
    <row r="2358" spans="1:22" ht="14.5" x14ac:dyDescent="0.35">
      <c r="A2358" s="51"/>
      <c r="B2358" s="51"/>
      <c r="C2358" s="51" t="s">
        <v>177</v>
      </c>
      <c r="D2358" s="50" t="s">
        <v>176</v>
      </c>
      <c r="E2358" s="48">
        <f>108</f>
        <v>108</v>
      </c>
      <c r="F2358" s="42"/>
      <c r="G2358" s="49"/>
      <c r="H2358" s="48"/>
      <c r="I2358" s="48"/>
      <c r="J2358" s="42">
        <f>SUM(V2351:V2357)</f>
        <v>6073.7</v>
      </c>
      <c r="K2358" s="42"/>
    </row>
    <row r="2359" spans="1:22" ht="14.5" x14ac:dyDescent="0.35">
      <c r="A2359" s="51"/>
      <c r="B2359" s="51"/>
      <c r="C2359" s="51" t="s">
        <v>175</v>
      </c>
      <c r="D2359" s="50" t="s">
        <v>174</v>
      </c>
      <c r="E2359" s="48">
        <f>[1]Source!AQ2866</f>
        <v>10.55</v>
      </c>
      <c r="F2359" s="42"/>
      <c r="G2359" s="49" t="str">
        <f>[1]Source!DI2866</f>
        <v>)*4</v>
      </c>
      <c r="H2359" s="48">
        <f>[1]Source!AV2866</f>
        <v>1</v>
      </c>
      <c r="I2359" s="48"/>
      <c r="J2359" s="42"/>
      <c r="K2359" s="42">
        <f>[1]Source!U2866</f>
        <v>42.2</v>
      </c>
    </row>
    <row r="2360" spans="1:22" ht="14" x14ac:dyDescent="0.3">
      <c r="A2360" s="47"/>
      <c r="B2360" s="47"/>
      <c r="C2360" s="47"/>
      <c r="D2360" s="47"/>
      <c r="E2360" s="47"/>
      <c r="F2360" s="47"/>
      <c r="G2360" s="47"/>
      <c r="H2360" s="47"/>
      <c r="I2360" s="183">
        <f>J2352+J2353+J2355+J2356+J2357+J2358</f>
        <v>38276.75</v>
      </c>
      <c r="J2360" s="183"/>
      <c r="K2360" s="46">
        <f>IF([1]Source!I2866&lt;&gt;0, ROUND(I2360/[1]Source!I2866, 2), 0)</f>
        <v>38276.75</v>
      </c>
      <c r="P2360" s="45">
        <f>I2360</f>
        <v>38276.75</v>
      </c>
    </row>
    <row r="2362" spans="1:22" ht="14" x14ac:dyDescent="0.3">
      <c r="A2362" s="189" t="str">
        <f>CONCATENATE("Итого по подразделу: ",IF([1]Source!G2868&lt;&gt;"Новый подраздел", [1]Source!G2868, ""))</f>
        <v>Итого по подразделу: Приточная установка П3</v>
      </c>
      <c r="B2362" s="189"/>
      <c r="C2362" s="189"/>
      <c r="D2362" s="189"/>
      <c r="E2362" s="189"/>
      <c r="F2362" s="189"/>
      <c r="G2362" s="189"/>
      <c r="H2362" s="189"/>
      <c r="I2362" s="184">
        <f>SUM(P2340:P2361)</f>
        <v>46528.78</v>
      </c>
      <c r="J2362" s="185"/>
      <c r="K2362" s="38"/>
    </row>
    <row r="2365" spans="1:22" ht="16.5" x14ac:dyDescent="0.35">
      <c r="A2365" s="190" t="str">
        <f>CONCATENATE("Подраздел: ",IF([1]Source!G2898&lt;&gt;"Новый подраздел", [1]Source!G2898, ""))</f>
        <v>Подраздел: Приточная установка П4</v>
      </c>
      <c r="B2365" s="190"/>
      <c r="C2365" s="190"/>
      <c r="D2365" s="190"/>
      <c r="E2365" s="190"/>
      <c r="F2365" s="190"/>
      <c r="G2365" s="190"/>
      <c r="H2365" s="190"/>
      <c r="I2365" s="190"/>
      <c r="J2365" s="190"/>
      <c r="K2365" s="190"/>
    </row>
    <row r="2366" spans="1:22" ht="42" x14ac:dyDescent="0.35">
      <c r="A2366" s="51">
        <v>239</v>
      </c>
      <c r="B2366" s="51" t="str">
        <f>[1]Source!F2902</f>
        <v>1.18-2403-21-4/1</v>
      </c>
      <c r="C2366" s="51" t="str">
        <f>[1]Source!G2902</f>
        <v>Техническое обслуживание приточных установок производительностью до 5000 м3/ч - ежеквартальное</v>
      </c>
      <c r="D2366" s="50" t="str">
        <f>[1]Source!H2902</f>
        <v>установка</v>
      </c>
      <c r="E2366" s="48">
        <f>[1]Source!I2902</f>
        <v>1</v>
      </c>
      <c r="F2366" s="42"/>
      <c r="G2366" s="49"/>
      <c r="H2366" s="48"/>
      <c r="I2366" s="48"/>
      <c r="J2366" s="42"/>
      <c r="K2366" s="42"/>
      <c r="Q2366">
        <f>ROUND(([1]Source!BZ2902/100)*ROUND(([1]Source!AF2902*[1]Source!AV2902)*[1]Source!I2902, 2), 2)</f>
        <v>3192.17</v>
      </c>
      <c r="R2366">
        <f>[1]Source!X2902</f>
        <v>3192.17</v>
      </c>
      <c r="S2366">
        <f>ROUND(([1]Source!CA2902/100)*ROUND(([1]Source!AF2902*[1]Source!AV2902)*[1]Source!I2902, 2), 2)</f>
        <v>456.02</v>
      </c>
      <c r="T2366">
        <f>[1]Source!Y2902</f>
        <v>456.02</v>
      </c>
      <c r="U2366">
        <f>ROUND((175/100)*ROUND(([1]Source!AE2902*[1]Source!AV2902)*[1]Source!I2902, 2), 2)</f>
        <v>7.0000000000000007E-2</v>
      </c>
      <c r="V2366">
        <f>ROUND((108/100)*ROUND([1]Source!CS2902*[1]Source!I2902, 2), 2)</f>
        <v>0.04</v>
      </c>
    </row>
    <row r="2367" spans="1:22" ht="14.5" x14ac:dyDescent="0.35">
      <c r="A2367" s="51"/>
      <c r="B2367" s="51"/>
      <c r="C2367" s="51" t="s">
        <v>183</v>
      </c>
      <c r="D2367" s="50"/>
      <c r="E2367" s="48"/>
      <c r="F2367" s="42">
        <f>[1]Source!AO2902</f>
        <v>1140.06</v>
      </c>
      <c r="G2367" s="49" t="str">
        <f>[1]Source!DG2902</f>
        <v>)*4</v>
      </c>
      <c r="H2367" s="48">
        <f>[1]Source!AV2902</f>
        <v>1</v>
      </c>
      <c r="I2367" s="48">
        <f>IF([1]Source!BA2902&lt;&gt; 0, [1]Source!BA2902, 1)</f>
        <v>1</v>
      </c>
      <c r="J2367" s="42">
        <f>[1]Source!S2902</f>
        <v>4560.24</v>
      </c>
      <c r="K2367" s="42"/>
    </row>
    <row r="2368" spans="1:22" ht="14.5" x14ac:dyDescent="0.35">
      <c r="A2368" s="51"/>
      <c r="B2368" s="51"/>
      <c r="C2368" s="51" t="s">
        <v>182</v>
      </c>
      <c r="D2368" s="50"/>
      <c r="E2368" s="48"/>
      <c r="F2368" s="42">
        <f>[1]Source!AM2902</f>
        <v>1.52</v>
      </c>
      <c r="G2368" s="49" t="str">
        <f>[1]Source!DE2902</f>
        <v>)*4</v>
      </c>
      <c r="H2368" s="48">
        <f>[1]Source!AV2902</f>
        <v>1</v>
      </c>
      <c r="I2368" s="48">
        <f>IF([1]Source!BB2902&lt;&gt; 0, [1]Source!BB2902, 1)</f>
        <v>1</v>
      </c>
      <c r="J2368" s="42">
        <f>[1]Source!Q2902</f>
        <v>6.08</v>
      </c>
      <c r="K2368" s="42"/>
    </row>
    <row r="2369" spans="1:22" ht="14.5" x14ac:dyDescent="0.35">
      <c r="A2369" s="51"/>
      <c r="B2369" s="51"/>
      <c r="C2369" s="51" t="s">
        <v>181</v>
      </c>
      <c r="D2369" s="50"/>
      <c r="E2369" s="48"/>
      <c r="F2369" s="42">
        <f>[1]Source!AN2902</f>
        <v>0.01</v>
      </c>
      <c r="G2369" s="49" t="str">
        <f>[1]Source!DF2902</f>
        <v>)*4</v>
      </c>
      <c r="H2369" s="48">
        <f>[1]Source!AV2902</f>
        <v>1</v>
      </c>
      <c r="I2369" s="48">
        <f>IF([1]Source!BS2902&lt;&gt; 0, [1]Source!BS2902, 1)</f>
        <v>1</v>
      </c>
      <c r="J2369" s="52">
        <f>[1]Source!R2902</f>
        <v>0.04</v>
      </c>
      <c r="K2369" s="42"/>
    </row>
    <row r="2370" spans="1:22" ht="14.5" x14ac:dyDescent="0.35">
      <c r="A2370" s="51"/>
      <c r="B2370" s="51"/>
      <c r="C2370" s="51" t="s">
        <v>180</v>
      </c>
      <c r="D2370" s="50"/>
      <c r="E2370" s="48"/>
      <c r="F2370" s="42">
        <f>[1]Source!AL2902</f>
        <v>9.3699999999999992</v>
      </c>
      <c r="G2370" s="49" t="str">
        <f>[1]Source!DD2902</f>
        <v>)*4</v>
      </c>
      <c r="H2370" s="48">
        <f>[1]Source!AW2902</f>
        <v>1</v>
      </c>
      <c r="I2370" s="48">
        <f>IF([1]Source!BC2902&lt;&gt; 0, [1]Source!BC2902, 1)</f>
        <v>1</v>
      </c>
      <c r="J2370" s="42">
        <f>[1]Source!P2902</f>
        <v>37.479999999999997</v>
      </c>
      <c r="K2370" s="42"/>
    </row>
    <row r="2371" spans="1:22" ht="14.5" x14ac:dyDescent="0.35">
      <c r="A2371" s="51"/>
      <c r="B2371" s="51"/>
      <c r="C2371" s="51" t="s">
        <v>179</v>
      </c>
      <c r="D2371" s="50" t="s">
        <v>176</v>
      </c>
      <c r="E2371" s="48">
        <f>[1]Source!AT2902</f>
        <v>70</v>
      </c>
      <c r="F2371" s="42"/>
      <c r="G2371" s="49"/>
      <c r="H2371" s="48"/>
      <c r="I2371" s="48"/>
      <c r="J2371" s="42">
        <f>SUM(R2366:R2370)</f>
        <v>3192.17</v>
      </c>
      <c r="K2371" s="42"/>
    </row>
    <row r="2372" spans="1:22" ht="14.5" x14ac:dyDescent="0.35">
      <c r="A2372" s="51"/>
      <c r="B2372" s="51"/>
      <c r="C2372" s="51" t="s">
        <v>178</v>
      </c>
      <c r="D2372" s="50" t="s">
        <v>176</v>
      </c>
      <c r="E2372" s="48">
        <f>[1]Source!AU2902</f>
        <v>10</v>
      </c>
      <c r="F2372" s="42"/>
      <c r="G2372" s="49"/>
      <c r="H2372" s="48"/>
      <c r="I2372" s="48"/>
      <c r="J2372" s="42">
        <f>SUM(T2366:T2371)</f>
        <v>456.02</v>
      </c>
      <c r="K2372" s="42"/>
    </row>
    <row r="2373" spans="1:22" ht="14.5" x14ac:dyDescent="0.35">
      <c r="A2373" s="51"/>
      <c r="B2373" s="51"/>
      <c r="C2373" s="51" t="s">
        <v>177</v>
      </c>
      <c r="D2373" s="50" t="s">
        <v>176</v>
      </c>
      <c r="E2373" s="48">
        <f>108</f>
        <v>108</v>
      </c>
      <c r="F2373" s="42"/>
      <c r="G2373" s="49"/>
      <c r="H2373" s="48"/>
      <c r="I2373" s="48"/>
      <c r="J2373" s="42">
        <f>SUM(V2366:V2372)</f>
        <v>0.04</v>
      </c>
      <c r="K2373" s="42"/>
    </row>
    <row r="2374" spans="1:22" ht="14.5" x14ac:dyDescent="0.35">
      <c r="A2374" s="51"/>
      <c r="B2374" s="51"/>
      <c r="C2374" s="51" t="s">
        <v>175</v>
      </c>
      <c r="D2374" s="50" t="s">
        <v>174</v>
      </c>
      <c r="E2374" s="48">
        <f>[1]Source!AQ2902</f>
        <v>3.14</v>
      </c>
      <c r="F2374" s="42"/>
      <c r="G2374" s="49" t="str">
        <f>[1]Source!DI2902</f>
        <v>)*4</v>
      </c>
      <c r="H2374" s="48">
        <f>[1]Source!AV2902</f>
        <v>1</v>
      </c>
      <c r="I2374" s="48"/>
      <c r="J2374" s="42"/>
      <c r="K2374" s="42">
        <f>[1]Source!U2902</f>
        <v>12.56</v>
      </c>
    </row>
    <row r="2375" spans="1:22" ht="14" x14ac:dyDescent="0.3">
      <c r="A2375" s="47"/>
      <c r="B2375" s="47"/>
      <c r="C2375" s="47"/>
      <c r="D2375" s="47"/>
      <c r="E2375" s="47"/>
      <c r="F2375" s="47"/>
      <c r="G2375" s="47"/>
      <c r="H2375" s="47"/>
      <c r="I2375" s="183">
        <f>J2367+J2368+J2370+J2371+J2372+J2373</f>
        <v>8252.0300000000007</v>
      </c>
      <c r="J2375" s="183"/>
      <c r="K2375" s="46">
        <f>IF([1]Source!I2902&lt;&gt;0, ROUND(I2375/[1]Source!I2902, 2), 0)</f>
        <v>8252.0300000000007</v>
      </c>
      <c r="P2375" s="45">
        <f>I2375</f>
        <v>8252.0300000000007</v>
      </c>
    </row>
    <row r="2376" spans="1:22" ht="42" x14ac:dyDescent="0.35">
      <c r="A2376" s="51">
        <v>240</v>
      </c>
      <c r="B2376" s="51" t="str">
        <f>[1]Source!F2903</f>
        <v>1.18-2403-15-1/1</v>
      </c>
      <c r="C2376" s="51" t="str">
        <f>[1]Source!G2903</f>
        <v>Очистка и дезинфекция приточных установок производительностью до 5000 м3/ч</v>
      </c>
      <c r="D2376" s="50" t="str">
        <f>[1]Source!H2903</f>
        <v>установка</v>
      </c>
      <c r="E2376" s="48">
        <f>[1]Source!I2903</f>
        <v>1</v>
      </c>
      <c r="F2376" s="42"/>
      <c r="G2376" s="49"/>
      <c r="H2376" s="48"/>
      <c r="I2376" s="48"/>
      <c r="J2376" s="42"/>
      <c r="K2376" s="42"/>
      <c r="Q2376">
        <f>ROUND(([1]Source!BZ2903/100)*ROUND(([1]Source!AF2903*[1]Source!AV2903)*[1]Source!I2903, 2), 2)</f>
        <v>8992.14</v>
      </c>
      <c r="R2376">
        <f>[1]Source!X2903</f>
        <v>8992.14</v>
      </c>
      <c r="S2376">
        <f>ROUND(([1]Source!CA2903/100)*ROUND(([1]Source!AF2903*[1]Source!AV2903)*[1]Source!I2903, 2), 2)</f>
        <v>1284.5899999999999</v>
      </c>
      <c r="T2376">
        <f>[1]Source!Y2903</f>
        <v>1284.5899999999999</v>
      </c>
      <c r="U2376">
        <f>ROUND((175/100)*ROUND(([1]Source!AE2903*[1]Source!AV2903)*[1]Source!I2903, 2), 2)</f>
        <v>9841.65</v>
      </c>
      <c r="V2376">
        <f>ROUND((108/100)*ROUND([1]Source!CS2903*[1]Source!I2903, 2), 2)</f>
        <v>6073.7</v>
      </c>
    </row>
    <row r="2377" spans="1:22" ht="14.5" x14ac:dyDescent="0.35">
      <c r="A2377" s="51"/>
      <c r="B2377" s="51"/>
      <c r="C2377" s="51" t="s">
        <v>183</v>
      </c>
      <c r="D2377" s="50"/>
      <c r="E2377" s="48"/>
      <c r="F2377" s="42">
        <f>[1]Source!AO2903</f>
        <v>3211.48</v>
      </c>
      <c r="G2377" s="49" t="str">
        <f>[1]Source!DG2903</f>
        <v>)*4</v>
      </c>
      <c r="H2377" s="48">
        <f>[1]Source!AV2903</f>
        <v>1</v>
      </c>
      <c r="I2377" s="48">
        <f>IF([1]Source!BA2903&lt;&gt; 0, [1]Source!BA2903, 1)</f>
        <v>1</v>
      </c>
      <c r="J2377" s="42">
        <f>[1]Source!S2903</f>
        <v>12845.92</v>
      </c>
      <c r="K2377" s="42"/>
    </row>
    <row r="2378" spans="1:22" ht="14.5" x14ac:dyDescent="0.35">
      <c r="A2378" s="51"/>
      <c r="B2378" s="51"/>
      <c r="C2378" s="51" t="s">
        <v>182</v>
      </c>
      <c r="D2378" s="50"/>
      <c r="E2378" s="48"/>
      <c r="F2378" s="42">
        <f>[1]Source!AM2903</f>
        <v>2255.44</v>
      </c>
      <c r="G2378" s="49" t="str">
        <f>[1]Source!DE2903</f>
        <v>)*4</v>
      </c>
      <c r="H2378" s="48">
        <f>[1]Source!AV2903</f>
        <v>1</v>
      </c>
      <c r="I2378" s="48">
        <f>IF([1]Source!BB2903&lt;&gt; 0, [1]Source!BB2903, 1)</f>
        <v>1</v>
      </c>
      <c r="J2378" s="42">
        <f>[1]Source!Q2903</f>
        <v>9021.76</v>
      </c>
      <c r="K2378" s="42"/>
    </row>
    <row r="2379" spans="1:22" ht="14.5" x14ac:dyDescent="0.35">
      <c r="A2379" s="51"/>
      <c r="B2379" s="51"/>
      <c r="C2379" s="51" t="s">
        <v>181</v>
      </c>
      <c r="D2379" s="50"/>
      <c r="E2379" s="48"/>
      <c r="F2379" s="42">
        <f>[1]Source!AN2903</f>
        <v>1405.95</v>
      </c>
      <c r="G2379" s="49" t="str">
        <f>[1]Source!DF2903</f>
        <v>)*4</v>
      </c>
      <c r="H2379" s="48">
        <f>[1]Source!AV2903</f>
        <v>1</v>
      </c>
      <c r="I2379" s="48">
        <f>IF([1]Source!BS2903&lt;&gt; 0, [1]Source!BS2903, 1)</f>
        <v>1</v>
      </c>
      <c r="J2379" s="52">
        <f>[1]Source!R2903</f>
        <v>5623.8</v>
      </c>
      <c r="K2379" s="42"/>
    </row>
    <row r="2380" spans="1:22" ht="14.5" x14ac:dyDescent="0.35">
      <c r="A2380" s="51"/>
      <c r="B2380" s="51"/>
      <c r="C2380" s="51" t="s">
        <v>180</v>
      </c>
      <c r="D2380" s="50"/>
      <c r="E2380" s="48"/>
      <c r="F2380" s="42">
        <f>[1]Source!AL2903</f>
        <v>14.66</v>
      </c>
      <c r="G2380" s="49" t="str">
        <f>[1]Source!DD2903</f>
        <v>)*4</v>
      </c>
      <c r="H2380" s="48">
        <f>[1]Source!AW2903</f>
        <v>1</v>
      </c>
      <c r="I2380" s="48">
        <f>IF([1]Source!BC2903&lt;&gt; 0, [1]Source!BC2903, 1)</f>
        <v>1</v>
      </c>
      <c r="J2380" s="42">
        <f>[1]Source!P2903</f>
        <v>58.64</v>
      </c>
      <c r="K2380" s="42"/>
    </row>
    <row r="2381" spans="1:22" ht="14.5" x14ac:dyDescent="0.35">
      <c r="A2381" s="51"/>
      <c r="B2381" s="51"/>
      <c r="C2381" s="51" t="s">
        <v>179</v>
      </c>
      <c r="D2381" s="50" t="s">
        <v>176</v>
      </c>
      <c r="E2381" s="48">
        <f>[1]Source!AT2903</f>
        <v>70</v>
      </c>
      <c r="F2381" s="42"/>
      <c r="G2381" s="49"/>
      <c r="H2381" s="48"/>
      <c r="I2381" s="48"/>
      <c r="J2381" s="42">
        <f>SUM(R2376:R2380)</f>
        <v>8992.14</v>
      </c>
      <c r="K2381" s="42"/>
    </row>
    <row r="2382" spans="1:22" ht="14.5" x14ac:dyDescent="0.35">
      <c r="A2382" s="51"/>
      <c r="B2382" s="51"/>
      <c r="C2382" s="51" t="s">
        <v>178</v>
      </c>
      <c r="D2382" s="50" t="s">
        <v>176</v>
      </c>
      <c r="E2382" s="48">
        <f>[1]Source!AU2903</f>
        <v>10</v>
      </c>
      <c r="F2382" s="42"/>
      <c r="G2382" s="49"/>
      <c r="H2382" s="48"/>
      <c r="I2382" s="48"/>
      <c r="J2382" s="42">
        <f>SUM(T2376:T2381)</f>
        <v>1284.5899999999999</v>
      </c>
      <c r="K2382" s="42"/>
    </row>
    <row r="2383" spans="1:22" ht="14.5" x14ac:dyDescent="0.35">
      <c r="A2383" s="51"/>
      <c r="B2383" s="51"/>
      <c r="C2383" s="51" t="s">
        <v>177</v>
      </c>
      <c r="D2383" s="50" t="s">
        <v>176</v>
      </c>
      <c r="E2383" s="48">
        <f>108</f>
        <v>108</v>
      </c>
      <c r="F2383" s="42"/>
      <c r="G2383" s="49"/>
      <c r="H2383" s="48"/>
      <c r="I2383" s="48"/>
      <c r="J2383" s="42">
        <f>SUM(V2376:V2382)</f>
        <v>6073.7</v>
      </c>
      <c r="K2383" s="42"/>
    </row>
    <row r="2384" spans="1:22" ht="14.5" x14ac:dyDescent="0.35">
      <c r="A2384" s="51"/>
      <c r="B2384" s="51"/>
      <c r="C2384" s="51" t="s">
        <v>175</v>
      </c>
      <c r="D2384" s="50" t="s">
        <v>174</v>
      </c>
      <c r="E2384" s="48">
        <f>[1]Source!AQ2903</f>
        <v>10.55</v>
      </c>
      <c r="F2384" s="42"/>
      <c r="G2384" s="49" t="str">
        <f>[1]Source!DI2903</f>
        <v>)*4</v>
      </c>
      <c r="H2384" s="48">
        <f>[1]Source!AV2903</f>
        <v>1</v>
      </c>
      <c r="I2384" s="48"/>
      <c r="J2384" s="42"/>
      <c r="K2384" s="42">
        <f>[1]Source!U2903</f>
        <v>42.2</v>
      </c>
    </row>
    <row r="2385" spans="1:22" ht="14" x14ac:dyDescent="0.3">
      <c r="A2385" s="47"/>
      <c r="B2385" s="47"/>
      <c r="C2385" s="47"/>
      <c r="D2385" s="47"/>
      <c r="E2385" s="47"/>
      <c r="F2385" s="47"/>
      <c r="G2385" s="47"/>
      <c r="H2385" s="47"/>
      <c r="I2385" s="183">
        <f>J2377+J2378+J2380+J2381+J2382+J2383</f>
        <v>38276.75</v>
      </c>
      <c r="J2385" s="183"/>
      <c r="K2385" s="46">
        <f>IF([1]Source!I2903&lt;&gt;0, ROUND(I2385/[1]Source!I2903, 2), 0)</f>
        <v>38276.75</v>
      </c>
      <c r="P2385" s="45">
        <f>I2385</f>
        <v>38276.75</v>
      </c>
    </row>
    <row r="2387" spans="1:22" ht="14" x14ac:dyDescent="0.3">
      <c r="A2387" s="189" t="str">
        <f>CONCATENATE("Итого по подразделу: ",IF([1]Source!G2905&lt;&gt;"Новый подраздел", [1]Source!G2905, ""))</f>
        <v>Итого по подразделу: Приточная установка П4</v>
      </c>
      <c r="B2387" s="189"/>
      <c r="C2387" s="189"/>
      <c r="D2387" s="189"/>
      <c r="E2387" s="189"/>
      <c r="F2387" s="189"/>
      <c r="G2387" s="189"/>
      <c r="H2387" s="189"/>
      <c r="I2387" s="184">
        <f>SUM(P2365:P2386)</f>
        <v>46528.78</v>
      </c>
      <c r="J2387" s="185"/>
      <c r="K2387" s="38"/>
    </row>
    <row r="2390" spans="1:22" ht="16.5" x14ac:dyDescent="0.35">
      <c r="A2390" s="190" t="str">
        <f>CONCATENATE("Подраздел: ",IF([1]Source!G2935&lt;&gt;"Новый подраздел", [1]Source!G2935, ""))</f>
        <v>Подраздел: Приточная установка П5</v>
      </c>
      <c r="B2390" s="190"/>
      <c r="C2390" s="190"/>
      <c r="D2390" s="190"/>
      <c r="E2390" s="190"/>
      <c r="F2390" s="190"/>
      <c r="G2390" s="190"/>
      <c r="H2390" s="190"/>
      <c r="I2390" s="190"/>
      <c r="J2390" s="190"/>
      <c r="K2390" s="190"/>
    </row>
    <row r="2391" spans="1:22" ht="42" x14ac:dyDescent="0.35">
      <c r="A2391" s="51">
        <v>241</v>
      </c>
      <c r="B2391" s="51" t="str">
        <f>[1]Source!F2939</f>
        <v>1.18-2403-21-4/1</v>
      </c>
      <c r="C2391" s="51" t="str">
        <f>[1]Source!G2939</f>
        <v>Техническое обслуживание приточных установок производительностью до 5000 м3/ч - ежеквартальное</v>
      </c>
      <c r="D2391" s="50" t="str">
        <f>[1]Source!H2939</f>
        <v>установка</v>
      </c>
      <c r="E2391" s="48">
        <f>[1]Source!I2939</f>
        <v>1</v>
      </c>
      <c r="F2391" s="42"/>
      <c r="G2391" s="49"/>
      <c r="H2391" s="48"/>
      <c r="I2391" s="48"/>
      <c r="J2391" s="42"/>
      <c r="K2391" s="42"/>
      <c r="Q2391">
        <f>ROUND(([1]Source!BZ2939/100)*ROUND(([1]Source!AF2939*[1]Source!AV2939)*[1]Source!I2939, 2), 2)</f>
        <v>3192.17</v>
      </c>
      <c r="R2391">
        <f>[1]Source!X2939</f>
        <v>3192.17</v>
      </c>
      <c r="S2391">
        <f>ROUND(([1]Source!CA2939/100)*ROUND(([1]Source!AF2939*[1]Source!AV2939)*[1]Source!I2939, 2), 2)</f>
        <v>456.02</v>
      </c>
      <c r="T2391">
        <f>[1]Source!Y2939</f>
        <v>456.02</v>
      </c>
      <c r="U2391">
        <f>ROUND((175/100)*ROUND(([1]Source!AE2939*[1]Source!AV2939)*[1]Source!I2939, 2), 2)</f>
        <v>7.0000000000000007E-2</v>
      </c>
      <c r="V2391">
        <f>ROUND((108/100)*ROUND([1]Source!CS2939*[1]Source!I2939, 2), 2)</f>
        <v>0.04</v>
      </c>
    </row>
    <row r="2392" spans="1:22" ht="14.5" x14ac:dyDescent="0.35">
      <c r="A2392" s="51"/>
      <c r="B2392" s="51"/>
      <c r="C2392" s="51" t="s">
        <v>183</v>
      </c>
      <c r="D2392" s="50"/>
      <c r="E2392" s="48"/>
      <c r="F2392" s="42">
        <f>[1]Source!AO2939</f>
        <v>1140.06</v>
      </c>
      <c r="G2392" s="49" t="str">
        <f>[1]Source!DG2939</f>
        <v>)*4</v>
      </c>
      <c r="H2392" s="48">
        <f>[1]Source!AV2939</f>
        <v>1</v>
      </c>
      <c r="I2392" s="48">
        <f>IF([1]Source!BA2939&lt;&gt; 0, [1]Source!BA2939, 1)</f>
        <v>1</v>
      </c>
      <c r="J2392" s="42">
        <f>[1]Source!S2939</f>
        <v>4560.24</v>
      </c>
      <c r="K2392" s="42"/>
    </row>
    <row r="2393" spans="1:22" ht="14.5" x14ac:dyDescent="0.35">
      <c r="A2393" s="51"/>
      <c r="B2393" s="51"/>
      <c r="C2393" s="51" t="s">
        <v>182</v>
      </c>
      <c r="D2393" s="50"/>
      <c r="E2393" s="48"/>
      <c r="F2393" s="42">
        <f>[1]Source!AM2939</f>
        <v>1.52</v>
      </c>
      <c r="G2393" s="49" t="str">
        <f>[1]Source!DE2939</f>
        <v>)*4</v>
      </c>
      <c r="H2393" s="48">
        <f>[1]Source!AV2939</f>
        <v>1</v>
      </c>
      <c r="I2393" s="48">
        <f>IF([1]Source!BB2939&lt;&gt; 0, [1]Source!BB2939, 1)</f>
        <v>1</v>
      </c>
      <c r="J2393" s="42">
        <f>[1]Source!Q2939</f>
        <v>6.08</v>
      </c>
      <c r="K2393" s="42"/>
    </row>
    <row r="2394" spans="1:22" ht="14.5" x14ac:dyDescent="0.35">
      <c r="A2394" s="51"/>
      <c r="B2394" s="51"/>
      <c r="C2394" s="51" t="s">
        <v>181</v>
      </c>
      <c r="D2394" s="50"/>
      <c r="E2394" s="48"/>
      <c r="F2394" s="42">
        <f>[1]Source!AN2939</f>
        <v>0.01</v>
      </c>
      <c r="G2394" s="49" t="str">
        <f>[1]Source!DF2939</f>
        <v>)*4</v>
      </c>
      <c r="H2394" s="48">
        <f>[1]Source!AV2939</f>
        <v>1</v>
      </c>
      <c r="I2394" s="48">
        <f>IF([1]Source!BS2939&lt;&gt; 0, [1]Source!BS2939, 1)</f>
        <v>1</v>
      </c>
      <c r="J2394" s="52">
        <f>[1]Source!R2939</f>
        <v>0.04</v>
      </c>
      <c r="K2394" s="42"/>
    </row>
    <row r="2395" spans="1:22" ht="14.5" x14ac:dyDescent="0.35">
      <c r="A2395" s="51"/>
      <c r="B2395" s="51"/>
      <c r="C2395" s="51" t="s">
        <v>180</v>
      </c>
      <c r="D2395" s="50"/>
      <c r="E2395" s="48"/>
      <c r="F2395" s="42">
        <f>[1]Source!AL2939</f>
        <v>9.3699999999999992</v>
      </c>
      <c r="G2395" s="49" t="str">
        <f>[1]Source!DD2939</f>
        <v>)*4</v>
      </c>
      <c r="H2395" s="48">
        <f>[1]Source!AW2939</f>
        <v>1</v>
      </c>
      <c r="I2395" s="48">
        <f>IF([1]Source!BC2939&lt;&gt; 0, [1]Source!BC2939, 1)</f>
        <v>1</v>
      </c>
      <c r="J2395" s="42">
        <f>[1]Source!P2939</f>
        <v>37.479999999999997</v>
      </c>
      <c r="K2395" s="42"/>
    </row>
    <row r="2396" spans="1:22" ht="14.5" x14ac:dyDescent="0.35">
      <c r="A2396" s="51"/>
      <c r="B2396" s="51"/>
      <c r="C2396" s="51" t="s">
        <v>179</v>
      </c>
      <c r="D2396" s="50" t="s">
        <v>176</v>
      </c>
      <c r="E2396" s="48">
        <f>[1]Source!AT2939</f>
        <v>70</v>
      </c>
      <c r="F2396" s="42"/>
      <c r="G2396" s="49"/>
      <c r="H2396" s="48"/>
      <c r="I2396" s="48"/>
      <c r="J2396" s="42">
        <f>SUM(R2391:R2395)</f>
        <v>3192.17</v>
      </c>
      <c r="K2396" s="42"/>
    </row>
    <row r="2397" spans="1:22" ht="14.5" x14ac:dyDescent="0.35">
      <c r="A2397" s="51"/>
      <c r="B2397" s="51"/>
      <c r="C2397" s="51" t="s">
        <v>178</v>
      </c>
      <c r="D2397" s="50" t="s">
        <v>176</v>
      </c>
      <c r="E2397" s="48">
        <f>[1]Source!AU2939</f>
        <v>10</v>
      </c>
      <c r="F2397" s="42"/>
      <c r="G2397" s="49"/>
      <c r="H2397" s="48"/>
      <c r="I2397" s="48"/>
      <c r="J2397" s="42">
        <f>SUM(T2391:T2396)</f>
        <v>456.02</v>
      </c>
      <c r="K2397" s="42"/>
    </row>
    <row r="2398" spans="1:22" ht="14.5" x14ac:dyDescent="0.35">
      <c r="A2398" s="51"/>
      <c r="B2398" s="51"/>
      <c r="C2398" s="51" t="s">
        <v>177</v>
      </c>
      <c r="D2398" s="50" t="s">
        <v>176</v>
      </c>
      <c r="E2398" s="48">
        <f>108</f>
        <v>108</v>
      </c>
      <c r="F2398" s="42"/>
      <c r="G2398" s="49"/>
      <c r="H2398" s="48"/>
      <c r="I2398" s="48"/>
      <c r="J2398" s="42">
        <f>SUM(V2391:V2397)</f>
        <v>0.04</v>
      </c>
      <c r="K2398" s="42"/>
    </row>
    <row r="2399" spans="1:22" ht="14.5" x14ac:dyDescent="0.35">
      <c r="A2399" s="51"/>
      <c r="B2399" s="51"/>
      <c r="C2399" s="51" t="s">
        <v>175</v>
      </c>
      <c r="D2399" s="50" t="s">
        <v>174</v>
      </c>
      <c r="E2399" s="48">
        <f>[1]Source!AQ2939</f>
        <v>3.14</v>
      </c>
      <c r="F2399" s="42"/>
      <c r="G2399" s="49" t="str">
        <f>[1]Source!DI2939</f>
        <v>)*4</v>
      </c>
      <c r="H2399" s="48">
        <f>[1]Source!AV2939</f>
        <v>1</v>
      </c>
      <c r="I2399" s="48"/>
      <c r="J2399" s="42"/>
      <c r="K2399" s="42">
        <f>[1]Source!U2939</f>
        <v>12.56</v>
      </c>
    </row>
    <row r="2400" spans="1:22" ht="14" x14ac:dyDescent="0.3">
      <c r="A2400" s="47"/>
      <c r="B2400" s="47"/>
      <c r="C2400" s="47"/>
      <c r="D2400" s="47"/>
      <c r="E2400" s="47"/>
      <c r="F2400" s="47"/>
      <c r="G2400" s="47"/>
      <c r="H2400" s="47"/>
      <c r="I2400" s="183">
        <f>J2392+J2393+J2395+J2396+J2397+J2398</f>
        <v>8252.0300000000007</v>
      </c>
      <c r="J2400" s="183"/>
      <c r="K2400" s="46">
        <f>IF([1]Source!I2939&lt;&gt;0, ROUND(I2400/[1]Source!I2939, 2), 0)</f>
        <v>8252.0300000000007</v>
      </c>
      <c r="P2400" s="45">
        <f>I2400</f>
        <v>8252.0300000000007</v>
      </c>
    </row>
    <row r="2401" spans="1:22" ht="42" x14ac:dyDescent="0.35">
      <c r="A2401" s="51">
        <v>242</v>
      </c>
      <c r="B2401" s="51" t="str">
        <f>[1]Source!F2940</f>
        <v>1.18-2403-15-1/1</v>
      </c>
      <c r="C2401" s="51" t="str">
        <f>[1]Source!G2940</f>
        <v>Очистка и дезинфекция приточных установок производительностью до 5000 м3/ч</v>
      </c>
      <c r="D2401" s="50" t="str">
        <f>[1]Source!H2940</f>
        <v>установка</v>
      </c>
      <c r="E2401" s="48">
        <f>[1]Source!I2940</f>
        <v>1</v>
      </c>
      <c r="F2401" s="42"/>
      <c r="G2401" s="49"/>
      <c r="H2401" s="48"/>
      <c r="I2401" s="48"/>
      <c r="J2401" s="42"/>
      <c r="K2401" s="42"/>
      <c r="Q2401">
        <f>ROUND(([1]Source!BZ2940/100)*ROUND(([1]Source!AF2940*[1]Source!AV2940)*[1]Source!I2940, 2), 2)</f>
        <v>8992.14</v>
      </c>
      <c r="R2401">
        <f>[1]Source!X2940</f>
        <v>8992.14</v>
      </c>
      <c r="S2401">
        <f>ROUND(([1]Source!CA2940/100)*ROUND(([1]Source!AF2940*[1]Source!AV2940)*[1]Source!I2940, 2), 2)</f>
        <v>1284.5899999999999</v>
      </c>
      <c r="T2401">
        <f>[1]Source!Y2940</f>
        <v>1284.5899999999999</v>
      </c>
      <c r="U2401">
        <f>ROUND((175/100)*ROUND(([1]Source!AE2940*[1]Source!AV2940)*[1]Source!I2940, 2), 2)</f>
        <v>9841.65</v>
      </c>
      <c r="V2401">
        <f>ROUND((108/100)*ROUND([1]Source!CS2940*[1]Source!I2940, 2), 2)</f>
        <v>6073.7</v>
      </c>
    </row>
    <row r="2402" spans="1:22" ht="14.5" x14ac:dyDescent="0.35">
      <c r="A2402" s="51"/>
      <c r="B2402" s="51"/>
      <c r="C2402" s="51" t="s">
        <v>183</v>
      </c>
      <c r="D2402" s="50"/>
      <c r="E2402" s="48"/>
      <c r="F2402" s="42">
        <f>[1]Source!AO2940</f>
        <v>3211.48</v>
      </c>
      <c r="G2402" s="49" t="str">
        <f>[1]Source!DG2940</f>
        <v>)*4</v>
      </c>
      <c r="H2402" s="48">
        <f>[1]Source!AV2940</f>
        <v>1</v>
      </c>
      <c r="I2402" s="48">
        <f>IF([1]Source!BA2940&lt;&gt; 0, [1]Source!BA2940, 1)</f>
        <v>1</v>
      </c>
      <c r="J2402" s="42">
        <f>[1]Source!S2940</f>
        <v>12845.92</v>
      </c>
      <c r="K2402" s="42"/>
    </row>
    <row r="2403" spans="1:22" ht="14.5" x14ac:dyDescent="0.35">
      <c r="A2403" s="51"/>
      <c r="B2403" s="51"/>
      <c r="C2403" s="51" t="s">
        <v>182</v>
      </c>
      <c r="D2403" s="50"/>
      <c r="E2403" s="48"/>
      <c r="F2403" s="42">
        <f>[1]Source!AM2940</f>
        <v>2255.44</v>
      </c>
      <c r="G2403" s="49" t="str">
        <f>[1]Source!DE2940</f>
        <v>)*4</v>
      </c>
      <c r="H2403" s="48">
        <f>[1]Source!AV2940</f>
        <v>1</v>
      </c>
      <c r="I2403" s="48">
        <f>IF([1]Source!BB2940&lt;&gt; 0, [1]Source!BB2940, 1)</f>
        <v>1</v>
      </c>
      <c r="J2403" s="42">
        <f>[1]Source!Q2940</f>
        <v>9021.76</v>
      </c>
      <c r="K2403" s="42"/>
    </row>
    <row r="2404" spans="1:22" ht="14.5" x14ac:dyDescent="0.35">
      <c r="A2404" s="51"/>
      <c r="B2404" s="51"/>
      <c r="C2404" s="51" t="s">
        <v>181</v>
      </c>
      <c r="D2404" s="50"/>
      <c r="E2404" s="48"/>
      <c r="F2404" s="42">
        <f>[1]Source!AN2940</f>
        <v>1405.95</v>
      </c>
      <c r="G2404" s="49" t="str">
        <f>[1]Source!DF2940</f>
        <v>)*4</v>
      </c>
      <c r="H2404" s="48">
        <f>[1]Source!AV2940</f>
        <v>1</v>
      </c>
      <c r="I2404" s="48">
        <f>IF([1]Source!BS2940&lt;&gt; 0, [1]Source!BS2940, 1)</f>
        <v>1</v>
      </c>
      <c r="J2404" s="52">
        <f>[1]Source!R2940</f>
        <v>5623.8</v>
      </c>
      <c r="K2404" s="42"/>
    </row>
    <row r="2405" spans="1:22" ht="14.5" x14ac:dyDescent="0.35">
      <c r="A2405" s="51"/>
      <c r="B2405" s="51"/>
      <c r="C2405" s="51" t="s">
        <v>180</v>
      </c>
      <c r="D2405" s="50"/>
      <c r="E2405" s="48"/>
      <c r="F2405" s="42">
        <f>[1]Source!AL2940</f>
        <v>14.66</v>
      </c>
      <c r="G2405" s="49" t="str">
        <f>[1]Source!DD2940</f>
        <v>)*4</v>
      </c>
      <c r="H2405" s="48">
        <f>[1]Source!AW2940</f>
        <v>1</v>
      </c>
      <c r="I2405" s="48">
        <f>IF([1]Source!BC2940&lt;&gt; 0, [1]Source!BC2940, 1)</f>
        <v>1</v>
      </c>
      <c r="J2405" s="42">
        <f>[1]Source!P2940</f>
        <v>58.64</v>
      </c>
      <c r="K2405" s="42"/>
    </row>
    <row r="2406" spans="1:22" ht="14.5" x14ac:dyDescent="0.35">
      <c r="A2406" s="51"/>
      <c r="B2406" s="51"/>
      <c r="C2406" s="51" t="s">
        <v>179</v>
      </c>
      <c r="D2406" s="50" t="s">
        <v>176</v>
      </c>
      <c r="E2406" s="48">
        <f>[1]Source!AT2940</f>
        <v>70</v>
      </c>
      <c r="F2406" s="42"/>
      <c r="G2406" s="49"/>
      <c r="H2406" s="48"/>
      <c r="I2406" s="48"/>
      <c r="J2406" s="42">
        <f>SUM(R2401:R2405)</f>
        <v>8992.14</v>
      </c>
      <c r="K2406" s="42"/>
    </row>
    <row r="2407" spans="1:22" ht="14.5" x14ac:dyDescent="0.35">
      <c r="A2407" s="51"/>
      <c r="B2407" s="51"/>
      <c r="C2407" s="51" t="s">
        <v>178</v>
      </c>
      <c r="D2407" s="50" t="s">
        <v>176</v>
      </c>
      <c r="E2407" s="48">
        <f>[1]Source!AU2940</f>
        <v>10</v>
      </c>
      <c r="F2407" s="42"/>
      <c r="G2407" s="49"/>
      <c r="H2407" s="48"/>
      <c r="I2407" s="48"/>
      <c r="J2407" s="42">
        <f>SUM(T2401:T2406)</f>
        <v>1284.5899999999999</v>
      </c>
      <c r="K2407" s="42"/>
    </row>
    <row r="2408" spans="1:22" ht="14.5" x14ac:dyDescent="0.35">
      <c r="A2408" s="51"/>
      <c r="B2408" s="51"/>
      <c r="C2408" s="51" t="s">
        <v>177</v>
      </c>
      <c r="D2408" s="50" t="s">
        <v>176</v>
      </c>
      <c r="E2408" s="48">
        <f>108</f>
        <v>108</v>
      </c>
      <c r="F2408" s="42"/>
      <c r="G2408" s="49"/>
      <c r="H2408" s="48"/>
      <c r="I2408" s="48"/>
      <c r="J2408" s="42">
        <f>SUM(V2401:V2407)</f>
        <v>6073.7</v>
      </c>
      <c r="K2408" s="42"/>
    </row>
    <row r="2409" spans="1:22" ht="14.5" x14ac:dyDescent="0.35">
      <c r="A2409" s="51"/>
      <c r="B2409" s="51"/>
      <c r="C2409" s="51" t="s">
        <v>175</v>
      </c>
      <c r="D2409" s="50" t="s">
        <v>174</v>
      </c>
      <c r="E2409" s="48">
        <f>[1]Source!AQ2940</f>
        <v>10.55</v>
      </c>
      <c r="F2409" s="42"/>
      <c r="G2409" s="49" t="str">
        <f>[1]Source!DI2940</f>
        <v>)*4</v>
      </c>
      <c r="H2409" s="48">
        <f>[1]Source!AV2940</f>
        <v>1</v>
      </c>
      <c r="I2409" s="48"/>
      <c r="J2409" s="42"/>
      <c r="K2409" s="42">
        <f>[1]Source!U2940</f>
        <v>42.2</v>
      </c>
    </row>
    <row r="2410" spans="1:22" ht="14" x14ac:dyDescent="0.3">
      <c r="A2410" s="47"/>
      <c r="B2410" s="47"/>
      <c r="C2410" s="47"/>
      <c r="D2410" s="47"/>
      <c r="E2410" s="47"/>
      <c r="F2410" s="47"/>
      <c r="G2410" s="47"/>
      <c r="H2410" s="47"/>
      <c r="I2410" s="183">
        <f>J2402+J2403+J2405+J2406+J2407+J2408</f>
        <v>38276.75</v>
      </c>
      <c r="J2410" s="183"/>
      <c r="K2410" s="46">
        <f>IF([1]Source!I2940&lt;&gt;0, ROUND(I2410/[1]Source!I2940, 2), 0)</f>
        <v>38276.75</v>
      </c>
      <c r="P2410" s="45">
        <f>I2410</f>
        <v>38276.75</v>
      </c>
    </row>
    <row r="2412" spans="1:22" ht="14" x14ac:dyDescent="0.3">
      <c r="A2412" s="189" t="str">
        <f>CONCATENATE("Итого по подразделу: ",IF([1]Source!G2942&lt;&gt;"Новый подраздел", [1]Source!G2942, ""))</f>
        <v>Итого по подразделу: Приточная установка П5</v>
      </c>
      <c r="B2412" s="189"/>
      <c r="C2412" s="189"/>
      <c r="D2412" s="189"/>
      <c r="E2412" s="189"/>
      <c r="F2412" s="189"/>
      <c r="G2412" s="189"/>
      <c r="H2412" s="189"/>
      <c r="I2412" s="184">
        <f>SUM(P2390:P2411)</f>
        <v>46528.78</v>
      </c>
      <c r="J2412" s="185"/>
      <c r="K2412" s="38"/>
    </row>
    <row r="2415" spans="1:22" ht="14" x14ac:dyDescent="0.3">
      <c r="A2415" s="189" t="str">
        <f>CONCATENATE("Итого по разделу: ",IF([1]Source!G2972&lt;&gt;"Новый раздел", [1]Source!G2972, ""))</f>
        <v>Итого по разделу: Вентиляция</v>
      </c>
      <c r="B2415" s="189"/>
      <c r="C2415" s="189"/>
      <c r="D2415" s="189"/>
      <c r="E2415" s="189"/>
      <c r="F2415" s="189"/>
      <c r="G2415" s="189"/>
      <c r="H2415" s="189"/>
      <c r="I2415" s="184">
        <f>SUM(P2168:P2414)</f>
        <v>311726.20999999996</v>
      </c>
      <c r="J2415" s="185"/>
      <c r="K2415" s="38"/>
    </row>
    <row r="2418" spans="1:22" ht="16.5" x14ac:dyDescent="0.35">
      <c r="A2418" s="190" t="str">
        <f>CONCATENATE("Раздел: ",IF([1]Source!G3002&lt;&gt;"Новый раздел", [1]Source!G3002, ""))</f>
        <v>Раздел: Вентиляторы</v>
      </c>
      <c r="B2418" s="190"/>
      <c r="C2418" s="190"/>
      <c r="D2418" s="190"/>
      <c r="E2418" s="190"/>
      <c r="F2418" s="190"/>
      <c r="G2418" s="190"/>
      <c r="H2418" s="190"/>
      <c r="I2418" s="190"/>
      <c r="J2418" s="190"/>
      <c r="K2418" s="190"/>
    </row>
    <row r="2419" spans="1:22" ht="28" x14ac:dyDescent="0.35">
      <c r="A2419" s="51">
        <v>243</v>
      </c>
      <c r="B2419" s="51" t="str">
        <f>[1]Source!F3006</f>
        <v>1.18-2303-3-2/1</v>
      </c>
      <c r="C2419" s="51" t="str">
        <f>[1]Source!G3006</f>
        <v>Техническое обслуживание канального вентилятора - ежеквартальное</v>
      </c>
      <c r="D2419" s="50" t="str">
        <f>[1]Source!H3006</f>
        <v>шт.</v>
      </c>
      <c r="E2419" s="48">
        <f>[1]Source!I3006</f>
        <v>33</v>
      </c>
      <c r="F2419" s="42"/>
      <c r="G2419" s="49"/>
      <c r="H2419" s="48"/>
      <c r="I2419" s="48"/>
      <c r="J2419" s="42"/>
      <c r="K2419" s="42"/>
      <c r="Q2419">
        <f>ROUND(([1]Source!BZ3006/100)*ROUND(([1]Source!AF3006*[1]Source!AV3006)*[1]Source!I3006, 2), 2)</f>
        <v>54122.38</v>
      </c>
      <c r="R2419">
        <f>[1]Source!X3006</f>
        <v>54122.38</v>
      </c>
      <c r="S2419">
        <f>ROUND(([1]Source!CA3006/100)*ROUND(([1]Source!AF3006*[1]Source!AV3006)*[1]Source!I3006, 2), 2)</f>
        <v>7731.77</v>
      </c>
      <c r="T2419">
        <f>[1]Source!Y3006</f>
        <v>7731.77</v>
      </c>
      <c r="U2419">
        <f>ROUND((175/100)*ROUND(([1]Source!AE3006*[1]Source!AV3006)*[1]Source!I3006, 2), 2)</f>
        <v>0</v>
      </c>
      <c r="V2419">
        <f>ROUND((108/100)*ROUND([1]Source!CS3006*[1]Source!I3006, 2), 2)</f>
        <v>0</v>
      </c>
    </row>
    <row r="2420" spans="1:22" ht="14.5" x14ac:dyDescent="0.35">
      <c r="A2420" s="51"/>
      <c r="B2420" s="51"/>
      <c r="C2420" s="51" t="s">
        <v>183</v>
      </c>
      <c r="D2420" s="50"/>
      <c r="E2420" s="48"/>
      <c r="F2420" s="42">
        <f>[1]Source!AO3006</f>
        <v>585.74</v>
      </c>
      <c r="G2420" s="49" t="str">
        <f>[1]Source!DG3006</f>
        <v>)*4</v>
      </c>
      <c r="H2420" s="48">
        <f>[1]Source!AV3006</f>
        <v>1</v>
      </c>
      <c r="I2420" s="48">
        <f>IF([1]Source!BA3006&lt;&gt; 0, [1]Source!BA3006, 1)</f>
        <v>1</v>
      </c>
      <c r="J2420" s="42">
        <f>[1]Source!S3006</f>
        <v>77317.679999999993</v>
      </c>
      <c r="K2420" s="42"/>
    </row>
    <row r="2421" spans="1:22" ht="14.5" x14ac:dyDescent="0.35">
      <c r="A2421" s="51"/>
      <c r="B2421" s="51"/>
      <c r="C2421" s="51" t="s">
        <v>179</v>
      </c>
      <c r="D2421" s="50" t="s">
        <v>176</v>
      </c>
      <c r="E2421" s="48">
        <f>[1]Source!AT3006</f>
        <v>70</v>
      </c>
      <c r="F2421" s="42"/>
      <c r="G2421" s="49"/>
      <c r="H2421" s="48"/>
      <c r="I2421" s="48"/>
      <c r="J2421" s="42">
        <f>SUM(R2419:R2420)</f>
        <v>54122.38</v>
      </c>
      <c r="K2421" s="42"/>
    </row>
    <row r="2422" spans="1:22" ht="14.5" x14ac:dyDescent="0.35">
      <c r="A2422" s="51"/>
      <c r="B2422" s="51"/>
      <c r="C2422" s="51" t="s">
        <v>178</v>
      </c>
      <c r="D2422" s="50" t="s">
        <v>176</v>
      </c>
      <c r="E2422" s="48">
        <f>[1]Source!AU3006</f>
        <v>10</v>
      </c>
      <c r="F2422" s="42"/>
      <c r="G2422" s="49"/>
      <c r="H2422" s="48"/>
      <c r="I2422" s="48"/>
      <c r="J2422" s="42">
        <f>SUM(T2419:T2421)</f>
        <v>7731.77</v>
      </c>
      <c r="K2422" s="42"/>
    </row>
    <row r="2423" spans="1:22" ht="14.5" x14ac:dyDescent="0.35">
      <c r="A2423" s="51"/>
      <c r="B2423" s="51"/>
      <c r="C2423" s="51" t="s">
        <v>175</v>
      </c>
      <c r="D2423" s="50" t="s">
        <v>174</v>
      </c>
      <c r="E2423" s="48">
        <f>[1]Source!AQ3006</f>
        <v>1.76</v>
      </c>
      <c r="F2423" s="42"/>
      <c r="G2423" s="49" t="str">
        <f>[1]Source!DI3006</f>
        <v>)*4</v>
      </c>
      <c r="H2423" s="48">
        <f>[1]Source!AV3006</f>
        <v>1</v>
      </c>
      <c r="I2423" s="48"/>
      <c r="J2423" s="42"/>
      <c r="K2423" s="42">
        <f>[1]Source!U3006</f>
        <v>232.32</v>
      </c>
    </row>
    <row r="2424" spans="1:22" ht="14" x14ac:dyDescent="0.3">
      <c r="A2424" s="47"/>
      <c r="B2424" s="47"/>
      <c r="C2424" s="47"/>
      <c r="D2424" s="47"/>
      <c r="E2424" s="47"/>
      <c r="F2424" s="47"/>
      <c r="G2424" s="47"/>
      <c r="H2424" s="47"/>
      <c r="I2424" s="183">
        <f>J2420+J2421+J2422</f>
        <v>139171.82999999999</v>
      </c>
      <c r="J2424" s="183"/>
      <c r="K2424" s="46">
        <f>IF([1]Source!I3006&lt;&gt;0, ROUND(I2424/[1]Source!I3006, 2), 0)</f>
        <v>4217.33</v>
      </c>
      <c r="P2424" s="45">
        <f>I2424</f>
        <v>139171.82999999999</v>
      </c>
    </row>
    <row r="2426" spans="1:22" ht="14" x14ac:dyDescent="0.3">
      <c r="A2426" s="189" t="str">
        <f>CONCATENATE("Итого по разделу: ",IF([1]Source!G3008&lt;&gt;"Новый раздел", [1]Source!G3008, ""))</f>
        <v>Итого по разделу: Вентиляторы</v>
      </c>
      <c r="B2426" s="189"/>
      <c r="C2426" s="189"/>
      <c r="D2426" s="189"/>
      <c r="E2426" s="189"/>
      <c r="F2426" s="189"/>
      <c r="G2426" s="189"/>
      <c r="H2426" s="189"/>
      <c r="I2426" s="184">
        <f>SUM(P2418:P2425)</f>
        <v>139171.82999999999</v>
      </c>
      <c r="J2426" s="185"/>
      <c r="K2426" s="38"/>
    </row>
    <row r="2429" spans="1:22" ht="16.5" x14ac:dyDescent="0.35">
      <c r="A2429" s="190" t="str">
        <f>CONCATENATE("Раздел: ",IF([1]Source!G3038&lt;&gt;"Новый раздел", [1]Source!G3038, ""))</f>
        <v>Раздел: Воздуховоды</v>
      </c>
      <c r="B2429" s="190"/>
      <c r="C2429" s="190"/>
      <c r="D2429" s="190"/>
      <c r="E2429" s="190"/>
      <c r="F2429" s="190"/>
      <c r="G2429" s="190"/>
      <c r="H2429" s="190"/>
      <c r="I2429" s="190"/>
      <c r="J2429" s="190"/>
      <c r="K2429" s="190"/>
    </row>
    <row r="2430" spans="1:22" ht="28" x14ac:dyDescent="0.35">
      <c r="A2430" s="51">
        <v>244</v>
      </c>
      <c r="B2430" s="51" t="str">
        <f>[1]Source!F3042</f>
        <v>1.18-2103-1-1/1</v>
      </c>
      <c r="C2430" s="51" t="str">
        <f>[1]Source!G3042</f>
        <v>Очистка воздуховодов механизированным способом</v>
      </c>
      <c r="D2430" s="50" t="str">
        <f>[1]Source!H3042</f>
        <v>100 м2</v>
      </c>
      <c r="E2430" s="48">
        <f>[1]Source!I3042</f>
        <v>25.590399999999999</v>
      </c>
      <c r="F2430" s="42"/>
      <c r="G2430" s="49"/>
      <c r="H2430" s="48"/>
      <c r="I2430" s="48"/>
      <c r="J2430" s="42"/>
      <c r="K2430" s="42"/>
      <c r="Q2430">
        <f>ROUND(([1]Source!BZ3042/100)*ROUND(([1]Source!AF3042*[1]Source!AV3042)*[1]Source!I3042, 2), 2)</f>
        <v>270530.65000000002</v>
      </c>
      <c r="R2430">
        <f>[1]Source!X3042</f>
        <v>270530.65000000002</v>
      </c>
      <c r="S2430">
        <f>ROUND(([1]Source!CA3042/100)*ROUND(([1]Source!AF3042*[1]Source!AV3042)*[1]Source!I3042, 2), 2)</f>
        <v>38647.24</v>
      </c>
      <c r="T2430">
        <f>[1]Source!Y3042</f>
        <v>38647.24</v>
      </c>
      <c r="U2430">
        <f>ROUND((175/100)*ROUND(([1]Source!AE3042*[1]Source!AV3042)*[1]Source!I3042, 2), 2)</f>
        <v>306557.13</v>
      </c>
      <c r="V2430">
        <f>ROUND((108/100)*ROUND([1]Source!CS3042*[1]Source!I3042, 2), 2)</f>
        <v>189189.54</v>
      </c>
    </row>
    <row r="2431" spans="1:22" x14ac:dyDescent="0.25">
      <c r="C2431" s="53" t="str">
        <f>"Объем: "&amp;[1]Source!I3042&amp;"=2559,04/"&amp;"100"</f>
        <v>Объем: 25,5904=2559,04/100</v>
      </c>
    </row>
    <row r="2432" spans="1:22" ht="14.5" x14ac:dyDescent="0.35">
      <c r="A2432" s="51"/>
      <c r="B2432" s="51"/>
      <c r="C2432" s="51" t="s">
        <v>183</v>
      </c>
      <c r="D2432" s="50"/>
      <c r="E2432" s="48"/>
      <c r="F2432" s="42">
        <f>[1]Source!AO3042</f>
        <v>3775.56</v>
      </c>
      <c r="G2432" s="49" t="str">
        <f>[1]Source!DG3042</f>
        <v>)*4</v>
      </c>
      <c r="H2432" s="48">
        <f>[1]Source!AV3042</f>
        <v>1</v>
      </c>
      <c r="I2432" s="48">
        <f>IF([1]Source!BA3042&lt;&gt; 0, [1]Source!BA3042, 1)</f>
        <v>1</v>
      </c>
      <c r="J2432" s="42">
        <f>[1]Source!S3042</f>
        <v>386472.36</v>
      </c>
      <c r="K2432" s="42"/>
    </row>
    <row r="2433" spans="1:22" ht="14.5" x14ac:dyDescent="0.35">
      <c r="A2433" s="51"/>
      <c r="B2433" s="51"/>
      <c r="C2433" s="51" t="s">
        <v>182</v>
      </c>
      <c r="D2433" s="50"/>
      <c r="E2433" s="48"/>
      <c r="F2433" s="42">
        <f>[1]Source!AM3042</f>
        <v>2764.63</v>
      </c>
      <c r="G2433" s="49" t="str">
        <f>[1]Source!DE3042</f>
        <v>)*4</v>
      </c>
      <c r="H2433" s="48">
        <f>[1]Source!AV3042</f>
        <v>1</v>
      </c>
      <c r="I2433" s="48">
        <f>IF([1]Source!BB3042&lt;&gt; 0, [1]Source!BB3042, 1)</f>
        <v>1</v>
      </c>
      <c r="J2433" s="42">
        <f>[1]Source!Q3042</f>
        <v>282991.95</v>
      </c>
      <c r="K2433" s="42"/>
    </row>
    <row r="2434" spans="1:22" ht="14.5" x14ac:dyDescent="0.35">
      <c r="A2434" s="51"/>
      <c r="B2434" s="51"/>
      <c r="C2434" s="51" t="s">
        <v>181</v>
      </c>
      <c r="D2434" s="50"/>
      <c r="E2434" s="48"/>
      <c r="F2434" s="42">
        <f>[1]Source!AN3042</f>
        <v>1711.34</v>
      </c>
      <c r="G2434" s="49" t="str">
        <f>[1]Source!DF3042</f>
        <v>)*4</v>
      </c>
      <c r="H2434" s="48">
        <f>[1]Source!AV3042</f>
        <v>1</v>
      </c>
      <c r="I2434" s="48">
        <f>IF([1]Source!BS3042&lt;&gt; 0, [1]Source!BS3042, 1)</f>
        <v>1</v>
      </c>
      <c r="J2434" s="52">
        <f>[1]Source!R3042</f>
        <v>175175.5</v>
      </c>
      <c r="K2434" s="42"/>
    </row>
    <row r="2435" spans="1:22" ht="14.5" x14ac:dyDescent="0.35">
      <c r="A2435" s="51"/>
      <c r="B2435" s="51"/>
      <c r="C2435" s="51" t="s">
        <v>180</v>
      </c>
      <c r="D2435" s="50"/>
      <c r="E2435" s="48"/>
      <c r="F2435" s="42">
        <f>[1]Source!AL3042</f>
        <v>4.3899999999999997</v>
      </c>
      <c r="G2435" s="49" t="str">
        <f>[1]Source!DD3042</f>
        <v>)*4</v>
      </c>
      <c r="H2435" s="48">
        <f>[1]Source!AW3042</f>
        <v>1</v>
      </c>
      <c r="I2435" s="48">
        <f>IF([1]Source!BC3042&lt;&gt; 0, [1]Source!BC3042, 1)</f>
        <v>1</v>
      </c>
      <c r="J2435" s="42">
        <f>[1]Source!P3042</f>
        <v>449.37</v>
      </c>
      <c r="K2435" s="42"/>
    </row>
    <row r="2436" spans="1:22" ht="14.5" x14ac:dyDescent="0.35">
      <c r="A2436" s="51"/>
      <c r="B2436" s="51"/>
      <c r="C2436" s="51" t="s">
        <v>179</v>
      </c>
      <c r="D2436" s="50" t="s">
        <v>176</v>
      </c>
      <c r="E2436" s="48">
        <f>[1]Source!AT3042</f>
        <v>70</v>
      </c>
      <c r="F2436" s="42"/>
      <c r="G2436" s="49"/>
      <c r="H2436" s="48"/>
      <c r="I2436" s="48"/>
      <c r="J2436" s="42">
        <f>SUM(R2430:R2435)</f>
        <v>270530.65000000002</v>
      </c>
      <c r="K2436" s="42"/>
    </row>
    <row r="2437" spans="1:22" ht="14.5" x14ac:dyDescent="0.35">
      <c r="A2437" s="51"/>
      <c r="B2437" s="51"/>
      <c r="C2437" s="51" t="s">
        <v>178</v>
      </c>
      <c r="D2437" s="50" t="s">
        <v>176</v>
      </c>
      <c r="E2437" s="48">
        <f>[1]Source!AU3042</f>
        <v>10</v>
      </c>
      <c r="F2437" s="42"/>
      <c r="G2437" s="49"/>
      <c r="H2437" s="48"/>
      <c r="I2437" s="48"/>
      <c r="J2437" s="42">
        <f>SUM(T2430:T2436)</f>
        <v>38647.24</v>
      </c>
      <c r="K2437" s="42"/>
    </row>
    <row r="2438" spans="1:22" ht="14.5" x14ac:dyDescent="0.35">
      <c r="A2438" s="51"/>
      <c r="B2438" s="51"/>
      <c r="C2438" s="51" t="s">
        <v>177</v>
      </c>
      <c r="D2438" s="50" t="s">
        <v>176</v>
      </c>
      <c r="E2438" s="48">
        <f>108</f>
        <v>108</v>
      </c>
      <c r="F2438" s="42"/>
      <c r="G2438" s="49"/>
      <c r="H2438" s="48"/>
      <c r="I2438" s="48"/>
      <c r="J2438" s="42">
        <f>SUM(V2430:V2437)</f>
        <v>189189.54</v>
      </c>
      <c r="K2438" s="42"/>
    </row>
    <row r="2439" spans="1:22" ht="14.5" x14ac:dyDescent="0.35">
      <c r="A2439" s="51"/>
      <c r="B2439" s="51"/>
      <c r="C2439" s="51" t="s">
        <v>175</v>
      </c>
      <c r="D2439" s="50" t="s">
        <v>174</v>
      </c>
      <c r="E2439" s="48">
        <f>[1]Source!AQ3042</f>
        <v>13.13</v>
      </c>
      <c r="F2439" s="42"/>
      <c r="G2439" s="49" t="str">
        <f>[1]Source!DI3042</f>
        <v>)*4</v>
      </c>
      <c r="H2439" s="48">
        <f>[1]Source!AV3042</f>
        <v>1</v>
      </c>
      <c r="I2439" s="48"/>
      <c r="J2439" s="42"/>
      <c r="K2439" s="42">
        <f>[1]Source!U3042</f>
        <v>1344.0078080000001</v>
      </c>
    </row>
    <row r="2440" spans="1:22" ht="14" x14ac:dyDescent="0.3">
      <c r="A2440" s="47"/>
      <c r="B2440" s="47"/>
      <c r="C2440" s="47"/>
      <c r="D2440" s="47"/>
      <c r="E2440" s="47"/>
      <c r="F2440" s="47"/>
      <c r="G2440" s="47"/>
      <c r="H2440" s="47"/>
      <c r="I2440" s="183">
        <f>J2432+J2433+J2435+J2436+J2437+J2438</f>
        <v>1168281.1100000001</v>
      </c>
      <c r="J2440" s="183"/>
      <c r="K2440" s="46">
        <f>IF([1]Source!I3042&lt;&gt;0, ROUND(I2440/[1]Source!I3042, 2), 0)</f>
        <v>45653.1</v>
      </c>
      <c r="P2440" s="45">
        <f>I2440</f>
        <v>1168281.1100000001</v>
      </c>
    </row>
    <row r="2441" spans="1:22" ht="28" x14ac:dyDescent="0.35">
      <c r="A2441" s="51">
        <v>245</v>
      </c>
      <c r="B2441" s="51" t="str">
        <f>[1]Source!F3043</f>
        <v>1.18-2103-1-2/1</v>
      </c>
      <c r="C2441" s="51" t="str">
        <f>[1]Source!G3043</f>
        <v>Дезинфекция воздуховодов, добавлять к поз. 1.18-2103-1-1</v>
      </c>
      <c r="D2441" s="50" t="str">
        <f>[1]Source!H3043</f>
        <v>100 м2</v>
      </c>
      <c r="E2441" s="48">
        <f>[1]Source!I3043</f>
        <v>25.590399999999999</v>
      </c>
      <c r="F2441" s="42"/>
      <c r="G2441" s="49"/>
      <c r="H2441" s="48"/>
      <c r="I2441" s="48"/>
      <c r="J2441" s="42"/>
      <c r="K2441" s="42"/>
      <c r="Q2441">
        <f>ROUND(([1]Source!BZ3043/100)*ROUND(([1]Source!AF3043*[1]Source!AV3043)*[1]Source!I3043, 2), 2)</f>
        <v>43290.67</v>
      </c>
      <c r="R2441">
        <f>[1]Source!X3043</f>
        <v>43290.67</v>
      </c>
      <c r="S2441">
        <f>ROUND(([1]Source!CA3043/100)*ROUND(([1]Source!AF3043*[1]Source!AV3043)*[1]Source!I3043, 2), 2)</f>
        <v>6184.38</v>
      </c>
      <c r="T2441">
        <f>[1]Source!Y3043</f>
        <v>6184.38</v>
      </c>
      <c r="U2441">
        <f>ROUND((175/100)*ROUND(([1]Source!AE3043*[1]Source!AV3043)*[1]Source!I3043, 2), 2)</f>
        <v>48023.71</v>
      </c>
      <c r="V2441">
        <f>ROUND((108/100)*ROUND([1]Source!CS3043*[1]Source!I3043, 2), 2)</f>
        <v>29637.49</v>
      </c>
    </row>
    <row r="2442" spans="1:22" x14ac:dyDescent="0.25">
      <c r="C2442" s="53" t="str">
        <f>"Объем: "&amp;[1]Source!I3043&amp;"=2559,04/"&amp;"100"</f>
        <v>Объем: 25,5904=2559,04/100</v>
      </c>
    </row>
    <row r="2443" spans="1:22" ht="14.5" x14ac:dyDescent="0.35">
      <c r="A2443" s="51"/>
      <c r="B2443" s="51"/>
      <c r="C2443" s="51" t="s">
        <v>183</v>
      </c>
      <c r="D2443" s="50"/>
      <c r="E2443" s="48"/>
      <c r="F2443" s="42">
        <f>[1]Source!AO3043</f>
        <v>604.16999999999996</v>
      </c>
      <c r="G2443" s="49" t="str">
        <f>[1]Source!DG3043</f>
        <v>)*4</v>
      </c>
      <c r="H2443" s="48">
        <f>[1]Source!AV3043</f>
        <v>1</v>
      </c>
      <c r="I2443" s="48">
        <f>IF([1]Source!BA3043&lt;&gt; 0, [1]Source!BA3043, 1)</f>
        <v>1</v>
      </c>
      <c r="J2443" s="42">
        <f>[1]Source!S3043</f>
        <v>61843.81</v>
      </c>
      <c r="K2443" s="42"/>
    </row>
    <row r="2444" spans="1:22" ht="14.5" x14ac:dyDescent="0.35">
      <c r="A2444" s="51"/>
      <c r="B2444" s="51"/>
      <c r="C2444" s="51" t="s">
        <v>182</v>
      </c>
      <c r="D2444" s="50"/>
      <c r="E2444" s="48"/>
      <c r="F2444" s="42">
        <f>[1]Source!AM3043</f>
        <v>413.81</v>
      </c>
      <c r="G2444" s="49" t="str">
        <f>[1]Source!DE3043</f>
        <v>)*4</v>
      </c>
      <c r="H2444" s="48">
        <f>[1]Source!AV3043</f>
        <v>1</v>
      </c>
      <c r="I2444" s="48">
        <f>IF([1]Source!BB3043&lt;&gt; 0, [1]Source!BB3043, 1)</f>
        <v>1</v>
      </c>
      <c r="J2444" s="42">
        <f>[1]Source!Q3043</f>
        <v>42358.25</v>
      </c>
      <c r="K2444" s="42"/>
    </row>
    <row r="2445" spans="1:22" ht="14.5" x14ac:dyDescent="0.35">
      <c r="A2445" s="51"/>
      <c r="B2445" s="51"/>
      <c r="C2445" s="51" t="s">
        <v>181</v>
      </c>
      <c r="D2445" s="50"/>
      <c r="E2445" s="48"/>
      <c r="F2445" s="42">
        <f>[1]Source!AN3043</f>
        <v>268.08999999999997</v>
      </c>
      <c r="G2445" s="49" t="str">
        <f>[1]Source!DF3043</f>
        <v>)*4</v>
      </c>
      <c r="H2445" s="48">
        <f>[1]Source!AV3043</f>
        <v>1</v>
      </c>
      <c r="I2445" s="48">
        <f>IF([1]Source!BS3043&lt;&gt; 0, [1]Source!BS3043, 1)</f>
        <v>1</v>
      </c>
      <c r="J2445" s="52">
        <f>[1]Source!R3043</f>
        <v>27442.12</v>
      </c>
      <c r="K2445" s="42"/>
    </row>
    <row r="2446" spans="1:22" ht="14.5" x14ac:dyDescent="0.35">
      <c r="A2446" s="51"/>
      <c r="B2446" s="51"/>
      <c r="C2446" s="51" t="s">
        <v>180</v>
      </c>
      <c r="D2446" s="50"/>
      <c r="E2446" s="48"/>
      <c r="F2446" s="42">
        <f>[1]Source!AL3043</f>
        <v>16.260000000000002</v>
      </c>
      <c r="G2446" s="49" t="str">
        <f>[1]Source!DD3043</f>
        <v>)*4</v>
      </c>
      <c r="H2446" s="48">
        <f>[1]Source!AW3043</f>
        <v>1</v>
      </c>
      <c r="I2446" s="48">
        <f>IF([1]Source!BC3043&lt;&gt; 0, [1]Source!BC3043, 1)</f>
        <v>1</v>
      </c>
      <c r="J2446" s="42">
        <f>[1]Source!P3043</f>
        <v>1664.4</v>
      </c>
      <c r="K2446" s="42"/>
    </row>
    <row r="2447" spans="1:22" ht="14.5" x14ac:dyDescent="0.35">
      <c r="A2447" s="51"/>
      <c r="B2447" s="51"/>
      <c r="C2447" s="51" t="s">
        <v>179</v>
      </c>
      <c r="D2447" s="50" t="s">
        <v>176</v>
      </c>
      <c r="E2447" s="48">
        <f>[1]Source!AT3043</f>
        <v>70</v>
      </c>
      <c r="F2447" s="42"/>
      <c r="G2447" s="49"/>
      <c r="H2447" s="48"/>
      <c r="I2447" s="48"/>
      <c r="J2447" s="42">
        <f>SUM(R2441:R2446)</f>
        <v>43290.67</v>
      </c>
      <c r="K2447" s="42"/>
    </row>
    <row r="2448" spans="1:22" ht="14.5" x14ac:dyDescent="0.35">
      <c r="A2448" s="51"/>
      <c r="B2448" s="51"/>
      <c r="C2448" s="51" t="s">
        <v>178</v>
      </c>
      <c r="D2448" s="50" t="s">
        <v>176</v>
      </c>
      <c r="E2448" s="48">
        <f>[1]Source!AU3043</f>
        <v>10</v>
      </c>
      <c r="F2448" s="42"/>
      <c r="G2448" s="49"/>
      <c r="H2448" s="48"/>
      <c r="I2448" s="48"/>
      <c r="J2448" s="42">
        <f>SUM(T2441:T2447)</f>
        <v>6184.38</v>
      </c>
      <c r="K2448" s="42"/>
    </row>
    <row r="2449" spans="1:22" ht="14.5" x14ac:dyDescent="0.35">
      <c r="A2449" s="51"/>
      <c r="B2449" s="51"/>
      <c r="C2449" s="51" t="s">
        <v>177</v>
      </c>
      <c r="D2449" s="50" t="s">
        <v>176</v>
      </c>
      <c r="E2449" s="48">
        <f>108</f>
        <v>108</v>
      </c>
      <c r="F2449" s="42"/>
      <c r="G2449" s="49"/>
      <c r="H2449" s="48"/>
      <c r="I2449" s="48"/>
      <c r="J2449" s="42">
        <f>SUM(V2441:V2448)</f>
        <v>29637.49</v>
      </c>
      <c r="K2449" s="42"/>
    </row>
    <row r="2450" spans="1:22" ht="14.5" x14ac:dyDescent="0.35">
      <c r="A2450" s="51"/>
      <c r="B2450" s="51"/>
      <c r="C2450" s="51" t="s">
        <v>175</v>
      </c>
      <c r="D2450" s="50" t="s">
        <v>174</v>
      </c>
      <c r="E2450" s="48">
        <f>[1]Source!AQ3043</f>
        <v>2.1</v>
      </c>
      <c r="F2450" s="42"/>
      <c r="G2450" s="49" t="str">
        <f>[1]Source!DI3043</f>
        <v>)*4</v>
      </c>
      <c r="H2450" s="48">
        <f>[1]Source!AV3043</f>
        <v>1</v>
      </c>
      <c r="I2450" s="48"/>
      <c r="J2450" s="42"/>
      <c r="K2450" s="42">
        <f>[1]Source!U3043</f>
        <v>214.95936</v>
      </c>
    </row>
    <row r="2451" spans="1:22" ht="14" x14ac:dyDescent="0.3">
      <c r="A2451" s="47"/>
      <c r="B2451" s="47"/>
      <c r="C2451" s="47"/>
      <c r="D2451" s="47"/>
      <c r="E2451" s="47"/>
      <c r="F2451" s="47"/>
      <c r="G2451" s="47"/>
      <c r="H2451" s="47"/>
      <c r="I2451" s="183">
        <f>J2443+J2444+J2446+J2447+J2448+J2449</f>
        <v>184979</v>
      </c>
      <c r="J2451" s="183"/>
      <c r="K2451" s="46">
        <f>IF([1]Source!I3043&lt;&gt;0, ROUND(I2451/[1]Source!I3043, 2), 0)</f>
        <v>7228.45</v>
      </c>
      <c r="P2451" s="45">
        <f>I2451</f>
        <v>184979</v>
      </c>
    </row>
    <row r="2453" spans="1:22" ht="14" x14ac:dyDescent="0.3">
      <c r="A2453" s="189" t="str">
        <f>CONCATENATE("Итого по разделу: ",IF([1]Source!G3045&lt;&gt;"Новый раздел", [1]Source!G3045, ""))</f>
        <v>Итого по разделу: Воздуховоды</v>
      </c>
      <c r="B2453" s="189"/>
      <c r="C2453" s="189"/>
      <c r="D2453" s="189"/>
      <c r="E2453" s="189"/>
      <c r="F2453" s="189"/>
      <c r="G2453" s="189"/>
      <c r="H2453" s="189"/>
      <c r="I2453" s="184">
        <f>SUM(P2429:P2452)</f>
        <v>1353260.11</v>
      </c>
      <c r="J2453" s="185"/>
      <c r="K2453" s="38"/>
    </row>
    <row r="2456" spans="1:22" ht="14" x14ac:dyDescent="0.3">
      <c r="A2456" s="189" t="str">
        <f>CONCATENATE("Итого по локальной смете: ",IF([1]Source!G3075&lt;&gt;"Новая локальная смета", [1]Source!G3075, ""))</f>
        <v>Итого по локальной смете: Строение №320</v>
      </c>
      <c r="B2456" s="189"/>
      <c r="C2456" s="189"/>
      <c r="D2456" s="189"/>
      <c r="E2456" s="189"/>
      <c r="F2456" s="189"/>
      <c r="G2456" s="189"/>
      <c r="H2456" s="189"/>
      <c r="I2456" s="184">
        <f>SUM(P1860:P2455)</f>
        <v>2095620.4900000002</v>
      </c>
      <c r="J2456" s="185"/>
      <c r="K2456" s="38"/>
    </row>
    <row r="2459" spans="1:22" ht="16.5" x14ac:dyDescent="0.35">
      <c r="A2459" s="190" t="str">
        <f>CONCATENATE("Локальная смета: ",IF([1]Source!G3105&lt;&gt;"Новая локальная смета", [1]Source!G3105, ""))</f>
        <v>Локальная смета: Строение №321</v>
      </c>
      <c r="B2459" s="190"/>
      <c r="C2459" s="190"/>
      <c r="D2459" s="190"/>
      <c r="E2459" s="190"/>
      <c r="F2459" s="190"/>
      <c r="G2459" s="190"/>
      <c r="H2459" s="190"/>
      <c r="I2459" s="190"/>
      <c r="J2459" s="190"/>
      <c r="K2459" s="190"/>
    </row>
    <row r="2461" spans="1:22" ht="16.5" x14ac:dyDescent="0.35">
      <c r="A2461" s="190" t="str">
        <f>CONCATENATE("Раздел: ",IF([1]Source!G3109&lt;&gt;"Новый раздел", [1]Source!G3109, ""))</f>
        <v>Раздел: Вентиляция</v>
      </c>
      <c r="B2461" s="190"/>
      <c r="C2461" s="190"/>
      <c r="D2461" s="190"/>
      <c r="E2461" s="190"/>
      <c r="F2461" s="190"/>
      <c r="G2461" s="190"/>
      <c r="H2461" s="190"/>
      <c r="I2461" s="190"/>
      <c r="J2461" s="190"/>
      <c r="K2461" s="190"/>
    </row>
    <row r="2463" spans="1:22" ht="16.5" x14ac:dyDescent="0.35">
      <c r="A2463" s="190" t="str">
        <f>CONCATENATE("Подраздел: ",IF([1]Source!G3113&lt;&gt;"Новый подраздел", [1]Source!G3113, ""))</f>
        <v>Подраздел: Приточно-вытяжная установка</v>
      </c>
      <c r="B2463" s="190"/>
      <c r="C2463" s="190"/>
      <c r="D2463" s="190"/>
      <c r="E2463" s="190"/>
      <c r="F2463" s="190"/>
      <c r="G2463" s="190"/>
      <c r="H2463" s="190"/>
      <c r="I2463" s="190"/>
      <c r="J2463" s="190"/>
      <c r="K2463" s="190"/>
    </row>
    <row r="2464" spans="1:22" ht="42" x14ac:dyDescent="0.35">
      <c r="A2464" s="51">
        <v>246</v>
      </c>
      <c r="B2464" s="51" t="str">
        <f>[1]Source!F3117</f>
        <v>1.18-2403-20-4/1</v>
      </c>
      <c r="C2464" s="51" t="str">
        <f>[1]Source!G3117</f>
        <v>Техническое обслуживание вытяжных установок производительностью до 20000 м3/ч - ежеквартальное</v>
      </c>
      <c r="D2464" s="50" t="str">
        <f>[1]Source!H3117</f>
        <v>установка</v>
      </c>
      <c r="E2464" s="48">
        <f>[1]Source!I3117</f>
        <v>1</v>
      </c>
      <c r="F2464" s="42"/>
      <c r="G2464" s="49"/>
      <c r="H2464" s="48"/>
      <c r="I2464" s="48"/>
      <c r="J2464" s="42"/>
      <c r="K2464" s="42"/>
      <c r="Q2464">
        <f>ROUND(([1]Source!BZ3117/100)*ROUND(([1]Source!AF3117*[1]Source!AV3117)*[1]Source!I3117, 2), 2)</f>
        <v>2826.18</v>
      </c>
      <c r="R2464">
        <f>[1]Source!X3117</f>
        <v>2826.18</v>
      </c>
      <c r="S2464">
        <f>ROUND(([1]Source!CA3117/100)*ROUND(([1]Source!AF3117*[1]Source!AV3117)*[1]Source!I3117, 2), 2)</f>
        <v>403.74</v>
      </c>
      <c r="T2464">
        <f>[1]Source!Y3117</f>
        <v>403.74</v>
      </c>
      <c r="U2464">
        <f>ROUND((175/100)*ROUND(([1]Source!AE3117*[1]Source!AV3117)*[1]Source!I3117, 2), 2)</f>
        <v>0</v>
      </c>
      <c r="V2464">
        <f>ROUND((108/100)*ROUND([1]Source!CS3117*[1]Source!I3117, 2), 2)</f>
        <v>0</v>
      </c>
    </row>
    <row r="2465" spans="1:22" ht="14.5" x14ac:dyDescent="0.35">
      <c r="A2465" s="51"/>
      <c r="B2465" s="51"/>
      <c r="C2465" s="51" t="s">
        <v>183</v>
      </c>
      <c r="D2465" s="50"/>
      <c r="E2465" s="48"/>
      <c r="F2465" s="42">
        <f>[1]Source!AO3117</f>
        <v>1009.35</v>
      </c>
      <c r="G2465" s="49" t="str">
        <f>[1]Source!DG3117</f>
        <v>)*4</v>
      </c>
      <c r="H2465" s="48">
        <f>[1]Source!AV3117</f>
        <v>1</v>
      </c>
      <c r="I2465" s="48">
        <f>IF([1]Source!BA3117&lt;&gt; 0, [1]Source!BA3117, 1)</f>
        <v>1</v>
      </c>
      <c r="J2465" s="42">
        <f>[1]Source!S3117</f>
        <v>4037.4</v>
      </c>
      <c r="K2465" s="42"/>
    </row>
    <row r="2466" spans="1:22" ht="14.5" x14ac:dyDescent="0.35">
      <c r="A2466" s="51"/>
      <c r="B2466" s="51"/>
      <c r="C2466" s="51" t="s">
        <v>180</v>
      </c>
      <c r="D2466" s="50"/>
      <c r="E2466" s="48"/>
      <c r="F2466" s="42">
        <f>[1]Source!AL3117</f>
        <v>0.12</v>
      </c>
      <c r="G2466" s="49" t="str">
        <f>[1]Source!DD3117</f>
        <v>)*4</v>
      </c>
      <c r="H2466" s="48">
        <f>[1]Source!AW3117</f>
        <v>1</v>
      </c>
      <c r="I2466" s="48">
        <f>IF([1]Source!BC3117&lt;&gt; 0, [1]Source!BC3117, 1)</f>
        <v>1</v>
      </c>
      <c r="J2466" s="42">
        <f>[1]Source!P3117</f>
        <v>0.48</v>
      </c>
      <c r="K2466" s="42"/>
    </row>
    <row r="2467" spans="1:22" ht="14.5" x14ac:dyDescent="0.35">
      <c r="A2467" s="51"/>
      <c r="B2467" s="51"/>
      <c r="C2467" s="51" t="s">
        <v>179</v>
      </c>
      <c r="D2467" s="50" t="s">
        <v>176</v>
      </c>
      <c r="E2467" s="48">
        <f>[1]Source!AT3117</f>
        <v>70</v>
      </c>
      <c r="F2467" s="42"/>
      <c r="G2467" s="49"/>
      <c r="H2467" s="48"/>
      <c r="I2467" s="48"/>
      <c r="J2467" s="42">
        <f>SUM(R2464:R2466)</f>
        <v>2826.18</v>
      </c>
      <c r="K2467" s="42"/>
    </row>
    <row r="2468" spans="1:22" ht="14.5" x14ac:dyDescent="0.35">
      <c r="A2468" s="51"/>
      <c r="B2468" s="51"/>
      <c r="C2468" s="51" t="s">
        <v>178</v>
      </c>
      <c r="D2468" s="50" t="s">
        <v>176</v>
      </c>
      <c r="E2468" s="48">
        <f>[1]Source!AU3117</f>
        <v>10</v>
      </c>
      <c r="F2468" s="42"/>
      <c r="G2468" s="49"/>
      <c r="H2468" s="48"/>
      <c r="I2468" s="48"/>
      <c r="J2468" s="42">
        <f>SUM(T2464:T2467)</f>
        <v>403.74</v>
      </c>
      <c r="K2468" s="42"/>
    </row>
    <row r="2469" spans="1:22" ht="14.5" x14ac:dyDescent="0.35">
      <c r="A2469" s="51"/>
      <c r="B2469" s="51"/>
      <c r="C2469" s="51" t="s">
        <v>175</v>
      </c>
      <c r="D2469" s="50" t="s">
        <v>174</v>
      </c>
      <c r="E2469" s="48">
        <f>[1]Source!AQ3117</f>
        <v>2.78</v>
      </c>
      <c r="F2469" s="42"/>
      <c r="G2469" s="49" t="str">
        <f>[1]Source!DI3117</f>
        <v>)*4</v>
      </c>
      <c r="H2469" s="48">
        <f>[1]Source!AV3117</f>
        <v>1</v>
      </c>
      <c r="I2469" s="48"/>
      <c r="J2469" s="42"/>
      <c r="K2469" s="42">
        <f>[1]Source!U3117</f>
        <v>11.12</v>
      </c>
    </row>
    <row r="2470" spans="1:22" ht="14" x14ac:dyDescent="0.3">
      <c r="A2470" s="47"/>
      <c r="B2470" s="47"/>
      <c r="C2470" s="47"/>
      <c r="D2470" s="47"/>
      <c r="E2470" s="47"/>
      <c r="F2470" s="47"/>
      <c r="G2470" s="47"/>
      <c r="H2470" s="47"/>
      <c r="I2470" s="183">
        <f>J2465+J2466+J2467+J2468</f>
        <v>7267.7999999999993</v>
      </c>
      <c r="J2470" s="183"/>
      <c r="K2470" s="46">
        <f>IF([1]Source!I3117&lt;&gt;0, ROUND(I2470/[1]Source!I3117, 2), 0)</f>
        <v>7267.8</v>
      </c>
      <c r="P2470" s="45">
        <f>I2470</f>
        <v>7267.7999999999993</v>
      </c>
    </row>
    <row r="2471" spans="1:22" ht="42" x14ac:dyDescent="0.35">
      <c r="A2471" s="51">
        <v>247</v>
      </c>
      <c r="B2471" s="51" t="str">
        <f>[1]Source!F3118</f>
        <v>1.18-2403-21-6/1</v>
      </c>
      <c r="C2471" s="51" t="str">
        <f>[1]Source!G3118</f>
        <v>Техническое обслуживание приточных установок производительностью до 20000 м3/ч - ежеквартальное</v>
      </c>
      <c r="D2471" s="50" t="str">
        <f>[1]Source!H3118</f>
        <v>установка</v>
      </c>
      <c r="E2471" s="48">
        <f>[1]Source!I3118</f>
        <v>1</v>
      </c>
      <c r="F2471" s="42"/>
      <c r="G2471" s="49"/>
      <c r="H2471" s="48"/>
      <c r="I2471" s="48"/>
      <c r="J2471" s="42"/>
      <c r="K2471" s="42"/>
      <c r="Q2471">
        <f>ROUND(([1]Source!BZ3118/100)*ROUND(([1]Source!AF3118*[1]Source!AV3118)*[1]Source!I3118, 2), 2)</f>
        <v>5123.72</v>
      </c>
      <c r="R2471">
        <f>[1]Source!X3118</f>
        <v>5123.72</v>
      </c>
      <c r="S2471">
        <f>ROUND(([1]Source!CA3118/100)*ROUND(([1]Source!AF3118*[1]Source!AV3118)*[1]Source!I3118, 2), 2)</f>
        <v>731.96</v>
      </c>
      <c r="T2471">
        <f>[1]Source!Y3118</f>
        <v>731.96</v>
      </c>
      <c r="U2471">
        <f>ROUND((175/100)*ROUND(([1]Source!AE3118*[1]Source!AV3118)*[1]Source!I3118, 2), 2)</f>
        <v>0.14000000000000001</v>
      </c>
      <c r="V2471">
        <f>ROUND((108/100)*ROUND([1]Source!CS3118*[1]Source!I3118, 2), 2)</f>
        <v>0.09</v>
      </c>
    </row>
    <row r="2472" spans="1:22" ht="14.5" x14ac:dyDescent="0.35">
      <c r="A2472" s="51"/>
      <c r="B2472" s="51"/>
      <c r="C2472" s="51" t="s">
        <v>183</v>
      </c>
      <c r="D2472" s="50"/>
      <c r="E2472" s="48"/>
      <c r="F2472" s="42">
        <f>[1]Source!AO3118</f>
        <v>1829.9</v>
      </c>
      <c r="G2472" s="49" t="str">
        <f>[1]Source!DG3118</f>
        <v>)*4</v>
      </c>
      <c r="H2472" s="48">
        <f>[1]Source!AV3118</f>
        <v>1</v>
      </c>
      <c r="I2472" s="48">
        <f>IF([1]Source!BA3118&lt;&gt; 0, [1]Source!BA3118, 1)</f>
        <v>1</v>
      </c>
      <c r="J2472" s="42">
        <f>[1]Source!S3118</f>
        <v>7319.6</v>
      </c>
      <c r="K2472" s="42"/>
    </row>
    <row r="2473" spans="1:22" ht="14.5" x14ac:dyDescent="0.35">
      <c r="A2473" s="51"/>
      <c r="B2473" s="51"/>
      <c r="C2473" s="51" t="s">
        <v>182</v>
      </c>
      <c r="D2473" s="50"/>
      <c r="E2473" s="48"/>
      <c r="F2473" s="42">
        <f>[1]Source!AM3118</f>
        <v>4.5599999999999996</v>
      </c>
      <c r="G2473" s="49" t="str">
        <f>[1]Source!DE3118</f>
        <v>)*4</v>
      </c>
      <c r="H2473" s="48">
        <f>[1]Source!AV3118</f>
        <v>1</v>
      </c>
      <c r="I2473" s="48">
        <f>IF([1]Source!BB3118&lt;&gt; 0, [1]Source!BB3118, 1)</f>
        <v>1</v>
      </c>
      <c r="J2473" s="42">
        <f>[1]Source!Q3118</f>
        <v>18.239999999999998</v>
      </c>
      <c r="K2473" s="42"/>
    </row>
    <row r="2474" spans="1:22" ht="14.5" x14ac:dyDescent="0.35">
      <c r="A2474" s="51"/>
      <c r="B2474" s="51"/>
      <c r="C2474" s="51" t="s">
        <v>181</v>
      </c>
      <c r="D2474" s="50"/>
      <c r="E2474" s="48"/>
      <c r="F2474" s="42">
        <f>[1]Source!AN3118</f>
        <v>0.02</v>
      </c>
      <c r="G2474" s="49" t="str">
        <f>[1]Source!DF3118</f>
        <v>)*4</v>
      </c>
      <c r="H2474" s="48">
        <f>[1]Source!AV3118</f>
        <v>1</v>
      </c>
      <c r="I2474" s="48">
        <f>IF([1]Source!BS3118&lt;&gt; 0, [1]Source!BS3118, 1)</f>
        <v>1</v>
      </c>
      <c r="J2474" s="52">
        <f>[1]Source!R3118</f>
        <v>0.08</v>
      </c>
      <c r="K2474" s="42"/>
    </row>
    <row r="2475" spans="1:22" ht="14.5" x14ac:dyDescent="0.35">
      <c r="A2475" s="51"/>
      <c r="B2475" s="51"/>
      <c r="C2475" s="51" t="s">
        <v>180</v>
      </c>
      <c r="D2475" s="50"/>
      <c r="E2475" s="48"/>
      <c r="F2475" s="42">
        <f>[1]Source!AL3118</f>
        <v>29.88</v>
      </c>
      <c r="G2475" s="49" t="str">
        <f>[1]Source!DD3118</f>
        <v>)*4</v>
      </c>
      <c r="H2475" s="48">
        <f>[1]Source!AW3118</f>
        <v>1</v>
      </c>
      <c r="I2475" s="48">
        <f>IF([1]Source!BC3118&lt;&gt; 0, [1]Source!BC3118, 1)</f>
        <v>1</v>
      </c>
      <c r="J2475" s="42">
        <f>[1]Source!P3118</f>
        <v>119.52</v>
      </c>
      <c r="K2475" s="42"/>
    </row>
    <row r="2476" spans="1:22" ht="14.5" x14ac:dyDescent="0.35">
      <c r="A2476" s="51"/>
      <c r="B2476" s="51"/>
      <c r="C2476" s="51" t="s">
        <v>179</v>
      </c>
      <c r="D2476" s="50" t="s">
        <v>176</v>
      </c>
      <c r="E2476" s="48">
        <f>[1]Source!AT3118</f>
        <v>70</v>
      </c>
      <c r="F2476" s="42"/>
      <c r="G2476" s="49"/>
      <c r="H2476" s="48"/>
      <c r="I2476" s="48"/>
      <c r="J2476" s="42">
        <f>SUM(R2471:R2475)</f>
        <v>5123.72</v>
      </c>
      <c r="K2476" s="42"/>
    </row>
    <row r="2477" spans="1:22" ht="14.5" x14ac:dyDescent="0.35">
      <c r="A2477" s="51"/>
      <c r="B2477" s="51"/>
      <c r="C2477" s="51" t="s">
        <v>178</v>
      </c>
      <c r="D2477" s="50" t="s">
        <v>176</v>
      </c>
      <c r="E2477" s="48">
        <f>[1]Source!AU3118</f>
        <v>10</v>
      </c>
      <c r="F2477" s="42"/>
      <c r="G2477" s="49"/>
      <c r="H2477" s="48"/>
      <c r="I2477" s="48"/>
      <c r="J2477" s="42">
        <f>SUM(T2471:T2476)</f>
        <v>731.96</v>
      </c>
      <c r="K2477" s="42"/>
    </row>
    <row r="2478" spans="1:22" ht="14.5" x14ac:dyDescent="0.35">
      <c r="A2478" s="51"/>
      <c r="B2478" s="51"/>
      <c r="C2478" s="51" t="s">
        <v>177</v>
      </c>
      <c r="D2478" s="50" t="s">
        <v>176</v>
      </c>
      <c r="E2478" s="48">
        <f>108</f>
        <v>108</v>
      </c>
      <c r="F2478" s="42"/>
      <c r="G2478" s="49"/>
      <c r="H2478" s="48"/>
      <c r="I2478" s="48"/>
      <c r="J2478" s="42">
        <f>SUM(V2471:V2477)</f>
        <v>0.09</v>
      </c>
      <c r="K2478" s="42"/>
    </row>
    <row r="2479" spans="1:22" ht="14.5" x14ac:dyDescent="0.35">
      <c r="A2479" s="51"/>
      <c r="B2479" s="51"/>
      <c r="C2479" s="51" t="s">
        <v>175</v>
      </c>
      <c r="D2479" s="50" t="s">
        <v>174</v>
      </c>
      <c r="E2479" s="48">
        <f>[1]Source!AQ3118</f>
        <v>5.04</v>
      </c>
      <c r="F2479" s="42"/>
      <c r="G2479" s="49" t="str">
        <f>[1]Source!DI3118</f>
        <v>)*4</v>
      </c>
      <c r="H2479" s="48">
        <f>[1]Source!AV3118</f>
        <v>1</v>
      </c>
      <c r="I2479" s="48"/>
      <c r="J2479" s="42"/>
      <c r="K2479" s="42">
        <f>[1]Source!U3118</f>
        <v>20.16</v>
      </c>
    </row>
    <row r="2480" spans="1:22" ht="14" x14ac:dyDescent="0.3">
      <c r="A2480" s="47"/>
      <c r="B2480" s="47"/>
      <c r="C2480" s="47"/>
      <c r="D2480" s="47"/>
      <c r="E2480" s="47"/>
      <c r="F2480" s="47"/>
      <c r="G2480" s="47"/>
      <c r="H2480" s="47"/>
      <c r="I2480" s="183">
        <f>J2472+J2473+J2475+J2476+J2477+J2478</f>
        <v>13313.130000000001</v>
      </c>
      <c r="J2480" s="183"/>
      <c r="K2480" s="46">
        <f>IF([1]Source!I3118&lt;&gt;0, ROUND(I2480/[1]Source!I3118, 2), 0)</f>
        <v>13313.13</v>
      </c>
      <c r="P2480" s="45">
        <f>I2480</f>
        <v>13313.130000000001</v>
      </c>
    </row>
    <row r="2481" spans="1:22" ht="42" x14ac:dyDescent="0.35">
      <c r="A2481" s="51">
        <v>248</v>
      </c>
      <c r="B2481" s="51" t="str">
        <f>[1]Source!F3119</f>
        <v>1.18-2403-15-2/1</v>
      </c>
      <c r="C2481" s="51" t="str">
        <f>[1]Source!G3119</f>
        <v>Очистка и дезинфекция приточных установок производительностью свыше 5000 м3/ч до 20000 м3/ч</v>
      </c>
      <c r="D2481" s="50" t="str">
        <f>[1]Source!H3119</f>
        <v>установка</v>
      </c>
      <c r="E2481" s="48">
        <f>[1]Source!I3119</f>
        <v>1</v>
      </c>
      <c r="F2481" s="42"/>
      <c r="G2481" s="49"/>
      <c r="H2481" s="48"/>
      <c r="I2481" s="48"/>
      <c r="J2481" s="42"/>
      <c r="K2481" s="42"/>
      <c r="Q2481">
        <f>ROUND(([1]Source!BZ3119/100)*ROUND(([1]Source!AF3119*[1]Source!AV3119)*[1]Source!I3119, 2), 2)</f>
        <v>11740.82</v>
      </c>
      <c r="R2481">
        <f>[1]Source!X3119</f>
        <v>11740.82</v>
      </c>
      <c r="S2481">
        <f>ROUND(([1]Source!CA3119/100)*ROUND(([1]Source!AF3119*[1]Source!AV3119)*[1]Source!I3119, 2), 2)</f>
        <v>1677.26</v>
      </c>
      <c r="T2481">
        <f>[1]Source!Y3119</f>
        <v>1677.26</v>
      </c>
      <c r="U2481">
        <f>ROUND((175/100)*ROUND(([1]Source!AE3119*[1]Source!AV3119)*[1]Source!I3119, 2), 2)</f>
        <v>12899.67</v>
      </c>
      <c r="V2481">
        <f>ROUND((108/100)*ROUND([1]Source!CS3119*[1]Source!I3119, 2), 2)</f>
        <v>7960.94</v>
      </c>
    </row>
    <row r="2482" spans="1:22" ht="14.5" x14ac:dyDescent="0.35">
      <c r="A2482" s="51"/>
      <c r="B2482" s="51"/>
      <c r="C2482" s="51" t="s">
        <v>183</v>
      </c>
      <c r="D2482" s="50"/>
      <c r="E2482" s="48"/>
      <c r="F2482" s="42">
        <f>[1]Source!AO3119</f>
        <v>4193.1499999999996</v>
      </c>
      <c r="G2482" s="49" t="str">
        <f>[1]Source!DG3119</f>
        <v>)*4</v>
      </c>
      <c r="H2482" s="48">
        <f>[1]Source!AV3119</f>
        <v>1</v>
      </c>
      <c r="I2482" s="48">
        <f>IF([1]Source!BA3119&lt;&gt; 0, [1]Source!BA3119, 1)</f>
        <v>1</v>
      </c>
      <c r="J2482" s="42">
        <f>[1]Source!S3119</f>
        <v>16772.599999999999</v>
      </c>
      <c r="K2482" s="42"/>
    </row>
    <row r="2483" spans="1:22" ht="14.5" x14ac:dyDescent="0.35">
      <c r="A2483" s="51"/>
      <c r="B2483" s="51"/>
      <c r="C2483" s="51" t="s">
        <v>182</v>
      </c>
      <c r="D2483" s="50"/>
      <c r="E2483" s="48"/>
      <c r="F2483" s="42">
        <f>[1]Source!AM3119</f>
        <v>2966.57</v>
      </c>
      <c r="G2483" s="49" t="str">
        <f>[1]Source!DE3119</f>
        <v>)*4</v>
      </c>
      <c r="H2483" s="48">
        <f>[1]Source!AV3119</f>
        <v>1</v>
      </c>
      <c r="I2483" s="48">
        <f>IF([1]Source!BB3119&lt;&gt; 0, [1]Source!BB3119, 1)</f>
        <v>1</v>
      </c>
      <c r="J2483" s="42">
        <f>[1]Source!Q3119</f>
        <v>11866.28</v>
      </c>
      <c r="K2483" s="42"/>
    </row>
    <row r="2484" spans="1:22" ht="14.5" x14ac:dyDescent="0.35">
      <c r="A2484" s="51"/>
      <c r="B2484" s="51"/>
      <c r="C2484" s="51" t="s">
        <v>181</v>
      </c>
      <c r="D2484" s="50"/>
      <c r="E2484" s="48"/>
      <c r="F2484" s="42">
        <f>[1]Source!AN3119</f>
        <v>1842.81</v>
      </c>
      <c r="G2484" s="49" t="str">
        <f>[1]Source!DF3119</f>
        <v>)*4</v>
      </c>
      <c r="H2484" s="48">
        <f>[1]Source!AV3119</f>
        <v>1</v>
      </c>
      <c r="I2484" s="48">
        <f>IF([1]Source!BS3119&lt;&gt; 0, [1]Source!BS3119, 1)</f>
        <v>1</v>
      </c>
      <c r="J2484" s="52">
        <f>[1]Source!R3119</f>
        <v>7371.24</v>
      </c>
      <c r="K2484" s="42"/>
    </row>
    <row r="2485" spans="1:22" ht="14.5" x14ac:dyDescent="0.35">
      <c r="A2485" s="51"/>
      <c r="B2485" s="51"/>
      <c r="C2485" s="51" t="s">
        <v>180</v>
      </c>
      <c r="D2485" s="50"/>
      <c r="E2485" s="48"/>
      <c r="F2485" s="42">
        <f>[1]Source!AL3119</f>
        <v>15.54</v>
      </c>
      <c r="G2485" s="49" t="str">
        <f>[1]Source!DD3119</f>
        <v>)*4</v>
      </c>
      <c r="H2485" s="48">
        <f>[1]Source!AW3119</f>
        <v>1</v>
      </c>
      <c r="I2485" s="48">
        <f>IF([1]Source!BC3119&lt;&gt; 0, [1]Source!BC3119, 1)</f>
        <v>1</v>
      </c>
      <c r="J2485" s="42">
        <f>[1]Source!P3119</f>
        <v>62.16</v>
      </c>
      <c r="K2485" s="42"/>
    </row>
    <row r="2486" spans="1:22" ht="14.5" x14ac:dyDescent="0.35">
      <c r="A2486" s="51"/>
      <c r="B2486" s="51"/>
      <c r="C2486" s="51" t="s">
        <v>179</v>
      </c>
      <c r="D2486" s="50" t="s">
        <v>176</v>
      </c>
      <c r="E2486" s="48">
        <f>[1]Source!AT3119</f>
        <v>70</v>
      </c>
      <c r="F2486" s="42"/>
      <c r="G2486" s="49"/>
      <c r="H2486" s="48"/>
      <c r="I2486" s="48"/>
      <c r="J2486" s="42">
        <f>SUM(R2481:R2485)</f>
        <v>11740.82</v>
      </c>
      <c r="K2486" s="42"/>
    </row>
    <row r="2487" spans="1:22" ht="14.5" x14ac:dyDescent="0.35">
      <c r="A2487" s="51"/>
      <c r="B2487" s="51"/>
      <c r="C2487" s="51" t="s">
        <v>178</v>
      </c>
      <c r="D2487" s="50" t="s">
        <v>176</v>
      </c>
      <c r="E2487" s="48">
        <f>[1]Source!AU3119</f>
        <v>10</v>
      </c>
      <c r="F2487" s="42"/>
      <c r="G2487" s="49"/>
      <c r="H2487" s="48"/>
      <c r="I2487" s="48"/>
      <c r="J2487" s="42">
        <f>SUM(T2481:T2486)</f>
        <v>1677.26</v>
      </c>
      <c r="K2487" s="42"/>
    </row>
    <row r="2488" spans="1:22" ht="14.5" x14ac:dyDescent="0.35">
      <c r="A2488" s="51"/>
      <c r="B2488" s="51"/>
      <c r="C2488" s="51" t="s">
        <v>177</v>
      </c>
      <c r="D2488" s="50" t="s">
        <v>176</v>
      </c>
      <c r="E2488" s="48">
        <f>108</f>
        <v>108</v>
      </c>
      <c r="F2488" s="42"/>
      <c r="G2488" s="49"/>
      <c r="H2488" s="48"/>
      <c r="I2488" s="48"/>
      <c r="J2488" s="42">
        <f>SUM(V2481:V2487)</f>
        <v>7960.94</v>
      </c>
      <c r="K2488" s="42"/>
    </row>
    <row r="2489" spans="1:22" ht="14.5" x14ac:dyDescent="0.35">
      <c r="A2489" s="51"/>
      <c r="B2489" s="51"/>
      <c r="C2489" s="51" t="s">
        <v>175</v>
      </c>
      <c r="D2489" s="50" t="s">
        <v>174</v>
      </c>
      <c r="E2489" s="48">
        <f>[1]Source!AQ3119</f>
        <v>13.77</v>
      </c>
      <c r="F2489" s="42"/>
      <c r="G2489" s="49" t="str">
        <f>[1]Source!DI3119</f>
        <v>)*4</v>
      </c>
      <c r="H2489" s="48">
        <f>[1]Source!AV3119</f>
        <v>1</v>
      </c>
      <c r="I2489" s="48"/>
      <c r="J2489" s="42"/>
      <c r="K2489" s="42">
        <f>[1]Source!U3119</f>
        <v>55.08</v>
      </c>
    </row>
    <row r="2490" spans="1:22" ht="14" x14ac:dyDescent="0.3">
      <c r="A2490" s="47"/>
      <c r="B2490" s="47"/>
      <c r="C2490" s="47"/>
      <c r="D2490" s="47"/>
      <c r="E2490" s="47"/>
      <c r="F2490" s="47"/>
      <c r="G2490" s="47"/>
      <c r="H2490" s="47"/>
      <c r="I2490" s="183">
        <f>J2482+J2483+J2485+J2486+J2487+J2488</f>
        <v>50080.060000000005</v>
      </c>
      <c r="J2490" s="183"/>
      <c r="K2490" s="46">
        <f>IF([1]Source!I3119&lt;&gt;0, ROUND(I2490/[1]Source!I3119, 2), 0)</f>
        <v>50080.06</v>
      </c>
      <c r="P2490" s="45">
        <f>I2490</f>
        <v>50080.060000000005</v>
      </c>
    </row>
    <row r="2492" spans="1:22" ht="14" x14ac:dyDescent="0.3">
      <c r="A2492" s="189" t="str">
        <f>CONCATENATE("Итого по подразделу: ",IF([1]Source!G3121&lt;&gt;"Новый подраздел", [1]Source!G3121, ""))</f>
        <v>Итого по подразделу: Приточно-вытяжная установка</v>
      </c>
      <c r="B2492" s="189"/>
      <c r="C2492" s="189"/>
      <c r="D2492" s="189"/>
      <c r="E2492" s="189"/>
      <c r="F2492" s="189"/>
      <c r="G2492" s="189"/>
      <c r="H2492" s="189"/>
      <c r="I2492" s="184">
        <f>SUM(P2463:P2491)</f>
        <v>70660.990000000005</v>
      </c>
      <c r="J2492" s="185"/>
      <c r="K2492" s="38"/>
    </row>
    <row r="2495" spans="1:22" ht="16.5" x14ac:dyDescent="0.35">
      <c r="A2495" s="190" t="str">
        <f>CONCATENATE("Подраздел: ",IF([1]Source!G3151&lt;&gt;"Новый подраздел", [1]Source!G3151, ""))</f>
        <v>Подраздел: Приточная установка</v>
      </c>
      <c r="B2495" s="190"/>
      <c r="C2495" s="190"/>
      <c r="D2495" s="190"/>
      <c r="E2495" s="190"/>
      <c r="F2495" s="190"/>
      <c r="G2495" s="190"/>
      <c r="H2495" s="190"/>
      <c r="I2495" s="190"/>
      <c r="J2495" s="190"/>
      <c r="K2495" s="190"/>
    </row>
    <row r="2496" spans="1:22" ht="42" x14ac:dyDescent="0.35">
      <c r="A2496" s="51">
        <v>249</v>
      </c>
      <c r="B2496" s="51" t="str">
        <f>[1]Source!F3155</f>
        <v>1.18-2403-21-4/1</v>
      </c>
      <c r="C2496" s="51" t="str">
        <f>[1]Source!G3155</f>
        <v>Техническое обслуживание приточных установок производительностью до 5000 м3/ч - ежеквартальное</v>
      </c>
      <c r="D2496" s="50" t="str">
        <f>[1]Source!H3155</f>
        <v>установка</v>
      </c>
      <c r="E2496" s="48">
        <f>[1]Source!I3155</f>
        <v>1</v>
      </c>
      <c r="F2496" s="42"/>
      <c r="G2496" s="49"/>
      <c r="H2496" s="48"/>
      <c r="I2496" s="48"/>
      <c r="J2496" s="42"/>
      <c r="K2496" s="42"/>
      <c r="Q2496">
        <f>ROUND(([1]Source!BZ3155/100)*ROUND(([1]Source!AF3155*[1]Source!AV3155)*[1]Source!I3155, 2), 2)</f>
        <v>3192.17</v>
      </c>
      <c r="R2496">
        <f>[1]Source!X3155</f>
        <v>3192.17</v>
      </c>
      <c r="S2496">
        <f>ROUND(([1]Source!CA3155/100)*ROUND(([1]Source!AF3155*[1]Source!AV3155)*[1]Source!I3155, 2), 2)</f>
        <v>456.02</v>
      </c>
      <c r="T2496">
        <f>[1]Source!Y3155</f>
        <v>456.02</v>
      </c>
      <c r="U2496">
        <f>ROUND((175/100)*ROUND(([1]Source!AE3155*[1]Source!AV3155)*[1]Source!I3155, 2), 2)</f>
        <v>7.0000000000000007E-2</v>
      </c>
      <c r="V2496">
        <f>ROUND((108/100)*ROUND([1]Source!CS3155*[1]Source!I3155, 2), 2)</f>
        <v>0.04</v>
      </c>
    </row>
    <row r="2497" spans="1:22" ht="14.5" x14ac:dyDescent="0.35">
      <c r="A2497" s="51"/>
      <c r="B2497" s="51"/>
      <c r="C2497" s="51" t="s">
        <v>183</v>
      </c>
      <c r="D2497" s="50"/>
      <c r="E2497" s="48"/>
      <c r="F2497" s="42">
        <f>[1]Source!AO3155</f>
        <v>1140.06</v>
      </c>
      <c r="G2497" s="49" t="str">
        <f>[1]Source!DG3155</f>
        <v>)*4</v>
      </c>
      <c r="H2497" s="48">
        <f>[1]Source!AV3155</f>
        <v>1</v>
      </c>
      <c r="I2497" s="48">
        <f>IF([1]Source!BA3155&lt;&gt; 0, [1]Source!BA3155, 1)</f>
        <v>1</v>
      </c>
      <c r="J2497" s="42">
        <f>[1]Source!S3155</f>
        <v>4560.24</v>
      </c>
      <c r="K2497" s="42"/>
    </row>
    <row r="2498" spans="1:22" ht="14.5" x14ac:dyDescent="0.35">
      <c r="A2498" s="51"/>
      <c r="B2498" s="51"/>
      <c r="C2498" s="51" t="s">
        <v>182</v>
      </c>
      <c r="D2498" s="50"/>
      <c r="E2498" s="48"/>
      <c r="F2498" s="42">
        <f>[1]Source!AM3155</f>
        <v>1.52</v>
      </c>
      <c r="G2498" s="49" t="str">
        <f>[1]Source!DE3155</f>
        <v>)*4</v>
      </c>
      <c r="H2498" s="48">
        <f>[1]Source!AV3155</f>
        <v>1</v>
      </c>
      <c r="I2498" s="48">
        <f>IF([1]Source!BB3155&lt;&gt; 0, [1]Source!BB3155, 1)</f>
        <v>1</v>
      </c>
      <c r="J2498" s="42">
        <f>[1]Source!Q3155</f>
        <v>6.08</v>
      </c>
      <c r="K2498" s="42"/>
    </row>
    <row r="2499" spans="1:22" ht="14.5" x14ac:dyDescent="0.35">
      <c r="A2499" s="51"/>
      <c r="B2499" s="51"/>
      <c r="C2499" s="51" t="s">
        <v>181</v>
      </c>
      <c r="D2499" s="50"/>
      <c r="E2499" s="48"/>
      <c r="F2499" s="42">
        <f>[1]Source!AN3155</f>
        <v>0.01</v>
      </c>
      <c r="G2499" s="49" t="str">
        <f>[1]Source!DF3155</f>
        <v>)*4</v>
      </c>
      <c r="H2499" s="48">
        <f>[1]Source!AV3155</f>
        <v>1</v>
      </c>
      <c r="I2499" s="48">
        <f>IF([1]Source!BS3155&lt;&gt; 0, [1]Source!BS3155, 1)</f>
        <v>1</v>
      </c>
      <c r="J2499" s="52">
        <f>[1]Source!R3155</f>
        <v>0.04</v>
      </c>
      <c r="K2499" s="42"/>
    </row>
    <row r="2500" spans="1:22" ht="14.5" x14ac:dyDescent="0.35">
      <c r="A2500" s="51"/>
      <c r="B2500" s="51"/>
      <c r="C2500" s="51" t="s">
        <v>180</v>
      </c>
      <c r="D2500" s="50"/>
      <c r="E2500" s="48"/>
      <c r="F2500" s="42">
        <f>[1]Source!AL3155</f>
        <v>9.3699999999999992</v>
      </c>
      <c r="G2500" s="49" t="str">
        <f>[1]Source!DD3155</f>
        <v>)*4</v>
      </c>
      <c r="H2500" s="48">
        <f>[1]Source!AW3155</f>
        <v>1</v>
      </c>
      <c r="I2500" s="48">
        <f>IF([1]Source!BC3155&lt;&gt; 0, [1]Source!BC3155, 1)</f>
        <v>1</v>
      </c>
      <c r="J2500" s="42">
        <f>[1]Source!P3155</f>
        <v>37.479999999999997</v>
      </c>
      <c r="K2500" s="42"/>
    </row>
    <row r="2501" spans="1:22" ht="14.5" x14ac:dyDescent="0.35">
      <c r="A2501" s="51"/>
      <c r="B2501" s="51"/>
      <c r="C2501" s="51" t="s">
        <v>179</v>
      </c>
      <c r="D2501" s="50" t="s">
        <v>176</v>
      </c>
      <c r="E2501" s="48">
        <f>[1]Source!AT3155</f>
        <v>70</v>
      </c>
      <c r="F2501" s="42"/>
      <c r="G2501" s="49"/>
      <c r="H2501" s="48"/>
      <c r="I2501" s="48"/>
      <c r="J2501" s="42">
        <f>SUM(R2496:R2500)</f>
        <v>3192.17</v>
      </c>
      <c r="K2501" s="42"/>
    </row>
    <row r="2502" spans="1:22" ht="14.5" x14ac:dyDescent="0.35">
      <c r="A2502" s="51"/>
      <c r="B2502" s="51"/>
      <c r="C2502" s="51" t="s">
        <v>178</v>
      </c>
      <c r="D2502" s="50" t="s">
        <v>176</v>
      </c>
      <c r="E2502" s="48">
        <f>[1]Source!AU3155</f>
        <v>10</v>
      </c>
      <c r="F2502" s="42"/>
      <c r="G2502" s="49"/>
      <c r="H2502" s="48"/>
      <c r="I2502" s="48"/>
      <c r="J2502" s="42">
        <f>SUM(T2496:T2501)</f>
        <v>456.02</v>
      </c>
      <c r="K2502" s="42"/>
    </row>
    <row r="2503" spans="1:22" ht="14.5" x14ac:dyDescent="0.35">
      <c r="A2503" s="51"/>
      <c r="B2503" s="51"/>
      <c r="C2503" s="51" t="s">
        <v>177</v>
      </c>
      <c r="D2503" s="50" t="s">
        <v>176</v>
      </c>
      <c r="E2503" s="48">
        <f>108</f>
        <v>108</v>
      </c>
      <c r="F2503" s="42"/>
      <c r="G2503" s="49"/>
      <c r="H2503" s="48"/>
      <c r="I2503" s="48"/>
      <c r="J2503" s="42">
        <f>SUM(V2496:V2502)</f>
        <v>0.04</v>
      </c>
      <c r="K2503" s="42"/>
    </row>
    <row r="2504" spans="1:22" ht="14.5" x14ac:dyDescent="0.35">
      <c r="A2504" s="51"/>
      <c r="B2504" s="51"/>
      <c r="C2504" s="51" t="s">
        <v>175</v>
      </c>
      <c r="D2504" s="50" t="s">
        <v>174</v>
      </c>
      <c r="E2504" s="48">
        <f>[1]Source!AQ3155</f>
        <v>3.14</v>
      </c>
      <c r="F2504" s="42"/>
      <c r="G2504" s="49" t="str">
        <f>[1]Source!DI3155</f>
        <v>)*4</v>
      </c>
      <c r="H2504" s="48">
        <f>[1]Source!AV3155</f>
        <v>1</v>
      </c>
      <c r="I2504" s="48"/>
      <c r="J2504" s="42"/>
      <c r="K2504" s="42">
        <f>[1]Source!U3155</f>
        <v>12.56</v>
      </c>
    </row>
    <row r="2505" spans="1:22" ht="14" x14ac:dyDescent="0.3">
      <c r="A2505" s="47"/>
      <c r="B2505" s="47"/>
      <c r="C2505" s="47"/>
      <c r="D2505" s="47"/>
      <c r="E2505" s="47"/>
      <c r="F2505" s="47"/>
      <c r="G2505" s="47"/>
      <c r="H2505" s="47"/>
      <c r="I2505" s="183">
        <f>J2497+J2498+J2500+J2501+J2502+J2503</f>
        <v>8252.0300000000007</v>
      </c>
      <c r="J2505" s="183"/>
      <c r="K2505" s="46">
        <f>IF([1]Source!I3155&lt;&gt;0, ROUND(I2505/[1]Source!I3155, 2), 0)</f>
        <v>8252.0300000000007</v>
      </c>
      <c r="P2505" s="45">
        <f>I2505</f>
        <v>8252.0300000000007</v>
      </c>
    </row>
    <row r="2506" spans="1:22" ht="42" x14ac:dyDescent="0.35">
      <c r="A2506" s="51">
        <v>250</v>
      </c>
      <c r="B2506" s="51" t="str">
        <f>[1]Source!F3156</f>
        <v>1.18-2403-15-1/1</v>
      </c>
      <c r="C2506" s="51" t="str">
        <f>[1]Source!G3156</f>
        <v>Очистка и дезинфекция приточных установок производительностью до 5000 м3/ч</v>
      </c>
      <c r="D2506" s="50" t="str">
        <f>[1]Source!H3156</f>
        <v>установка</v>
      </c>
      <c r="E2506" s="48">
        <f>[1]Source!I3156</f>
        <v>1</v>
      </c>
      <c r="F2506" s="42"/>
      <c r="G2506" s="49"/>
      <c r="H2506" s="48"/>
      <c r="I2506" s="48"/>
      <c r="J2506" s="42"/>
      <c r="K2506" s="42"/>
      <c r="Q2506">
        <f>ROUND(([1]Source!BZ3156/100)*ROUND(([1]Source!AF3156*[1]Source!AV3156)*[1]Source!I3156, 2), 2)</f>
        <v>8992.14</v>
      </c>
      <c r="R2506">
        <f>[1]Source!X3156</f>
        <v>8992.14</v>
      </c>
      <c r="S2506">
        <f>ROUND(([1]Source!CA3156/100)*ROUND(([1]Source!AF3156*[1]Source!AV3156)*[1]Source!I3156, 2), 2)</f>
        <v>1284.5899999999999</v>
      </c>
      <c r="T2506">
        <f>[1]Source!Y3156</f>
        <v>1284.5899999999999</v>
      </c>
      <c r="U2506">
        <f>ROUND((175/100)*ROUND(([1]Source!AE3156*[1]Source!AV3156)*[1]Source!I3156, 2), 2)</f>
        <v>9841.65</v>
      </c>
      <c r="V2506">
        <f>ROUND((108/100)*ROUND([1]Source!CS3156*[1]Source!I3156, 2), 2)</f>
        <v>6073.7</v>
      </c>
    </row>
    <row r="2507" spans="1:22" ht="14.5" x14ac:dyDescent="0.35">
      <c r="A2507" s="51"/>
      <c r="B2507" s="51"/>
      <c r="C2507" s="51" t="s">
        <v>183</v>
      </c>
      <c r="D2507" s="50"/>
      <c r="E2507" s="48"/>
      <c r="F2507" s="42">
        <f>[1]Source!AO3156</f>
        <v>3211.48</v>
      </c>
      <c r="G2507" s="49" t="str">
        <f>[1]Source!DG3156</f>
        <v>)*4</v>
      </c>
      <c r="H2507" s="48">
        <f>[1]Source!AV3156</f>
        <v>1</v>
      </c>
      <c r="I2507" s="48">
        <f>IF([1]Source!BA3156&lt;&gt; 0, [1]Source!BA3156, 1)</f>
        <v>1</v>
      </c>
      <c r="J2507" s="42">
        <f>[1]Source!S3156</f>
        <v>12845.92</v>
      </c>
      <c r="K2507" s="42"/>
    </row>
    <row r="2508" spans="1:22" ht="14.5" x14ac:dyDescent="0.35">
      <c r="A2508" s="51"/>
      <c r="B2508" s="51"/>
      <c r="C2508" s="51" t="s">
        <v>182</v>
      </c>
      <c r="D2508" s="50"/>
      <c r="E2508" s="48"/>
      <c r="F2508" s="42">
        <f>[1]Source!AM3156</f>
        <v>2255.44</v>
      </c>
      <c r="G2508" s="49" t="str">
        <f>[1]Source!DE3156</f>
        <v>)*4</v>
      </c>
      <c r="H2508" s="48">
        <f>[1]Source!AV3156</f>
        <v>1</v>
      </c>
      <c r="I2508" s="48">
        <f>IF([1]Source!BB3156&lt;&gt; 0, [1]Source!BB3156, 1)</f>
        <v>1</v>
      </c>
      <c r="J2508" s="42">
        <f>[1]Source!Q3156</f>
        <v>9021.76</v>
      </c>
      <c r="K2508" s="42"/>
    </row>
    <row r="2509" spans="1:22" ht="14.5" x14ac:dyDescent="0.35">
      <c r="A2509" s="51"/>
      <c r="B2509" s="51"/>
      <c r="C2509" s="51" t="s">
        <v>181</v>
      </c>
      <c r="D2509" s="50"/>
      <c r="E2509" s="48"/>
      <c r="F2509" s="42">
        <f>[1]Source!AN3156</f>
        <v>1405.95</v>
      </c>
      <c r="G2509" s="49" t="str">
        <f>[1]Source!DF3156</f>
        <v>)*4</v>
      </c>
      <c r="H2509" s="48">
        <f>[1]Source!AV3156</f>
        <v>1</v>
      </c>
      <c r="I2509" s="48">
        <f>IF([1]Source!BS3156&lt;&gt; 0, [1]Source!BS3156, 1)</f>
        <v>1</v>
      </c>
      <c r="J2509" s="52">
        <f>[1]Source!R3156</f>
        <v>5623.8</v>
      </c>
      <c r="K2509" s="42"/>
    </row>
    <row r="2510" spans="1:22" ht="14.5" x14ac:dyDescent="0.35">
      <c r="A2510" s="51"/>
      <c r="B2510" s="51"/>
      <c r="C2510" s="51" t="s">
        <v>180</v>
      </c>
      <c r="D2510" s="50"/>
      <c r="E2510" s="48"/>
      <c r="F2510" s="42">
        <f>[1]Source!AL3156</f>
        <v>14.66</v>
      </c>
      <c r="G2510" s="49" t="str">
        <f>[1]Source!DD3156</f>
        <v>)*4</v>
      </c>
      <c r="H2510" s="48">
        <f>[1]Source!AW3156</f>
        <v>1</v>
      </c>
      <c r="I2510" s="48">
        <f>IF([1]Source!BC3156&lt;&gt; 0, [1]Source!BC3156, 1)</f>
        <v>1</v>
      </c>
      <c r="J2510" s="42">
        <f>[1]Source!P3156</f>
        <v>58.64</v>
      </c>
      <c r="K2510" s="42"/>
    </row>
    <row r="2511" spans="1:22" ht="14.5" x14ac:dyDescent="0.35">
      <c r="A2511" s="51"/>
      <c r="B2511" s="51"/>
      <c r="C2511" s="51" t="s">
        <v>179</v>
      </c>
      <c r="D2511" s="50" t="s">
        <v>176</v>
      </c>
      <c r="E2511" s="48">
        <f>[1]Source!AT3156</f>
        <v>70</v>
      </c>
      <c r="F2511" s="42"/>
      <c r="G2511" s="49"/>
      <c r="H2511" s="48"/>
      <c r="I2511" s="48"/>
      <c r="J2511" s="42">
        <f>SUM(R2506:R2510)</f>
        <v>8992.14</v>
      </c>
      <c r="K2511" s="42"/>
    </row>
    <row r="2512" spans="1:22" ht="14.5" x14ac:dyDescent="0.35">
      <c r="A2512" s="51"/>
      <c r="B2512" s="51"/>
      <c r="C2512" s="51" t="s">
        <v>178</v>
      </c>
      <c r="D2512" s="50" t="s">
        <v>176</v>
      </c>
      <c r="E2512" s="48">
        <f>[1]Source!AU3156</f>
        <v>10</v>
      </c>
      <c r="F2512" s="42"/>
      <c r="G2512" s="49"/>
      <c r="H2512" s="48"/>
      <c r="I2512" s="48"/>
      <c r="J2512" s="42">
        <f>SUM(T2506:T2511)</f>
        <v>1284.5899999999999</v>
      </c>
      <c r="K2512" s="42"/>
    </row>
    <row r="2513" spans="1:22" ht="14.5" x14ac:dyDescent="0.35">
      <c r="A2513" s="51"/>
      <c r="B2513" s="51"/>
      <c r="C2513" s="51" t="s">
        <v>177</v>
      </c>
      <c r="D2513" s="50" t="s">
        <v>176</v>
      </c>
      <c r="E2513" s="48">
        <f>108</f>
        <v>108</v>
      </c>
      <c r="F2513" s="42"/>
      <c r="G2513" s="49"/>
      <c r="H2513" s="48"/>
      <c r="I2513" s="48"/>
      <c r="J2513" s="42">
        <f>SUM(V2506:V2512)</f>
        <v>6073.7</v>
      </c>
      <c r="K2513" s="42"/>
    </row>
    <row r="2514" spans="1:22" ht="14.5" x14ac:dyDescent="0.35">
      <c r="A2514" s="51"/>
      <c r="B2514" s="51"/>
      <c r="C2514" s="51" t="s">
        <v>175</v>
      </c>
      <c r="D2514" s="50" t="s">
        <v>174</v>
      </c>
      <c r="E2514" s="48">
        <f>[1]Source!AQ3156</f>
        <v>10.55</v>
      </c>
      <c r="F2514" s="42"/>
      <c r="G2514" s="49" t="str">
        <f>[1]Source!DI3156</f>
        <v>)*4</v>
      </c>
      <c r="H2514" s="48">
        <f>[1]Source!AV3156</f>
        <v>1</v>
      </c>
      <c r="I2514" s="48"/>
      <c r="J2514" s="42"/>
      <c r="K2514" s="42">
        <f>[1]Source!U3156</f>
        <v>42.2</v>
      </c>
    </row>
    <row r="2515" spans="1:22" ht="14" x14ac:dyDescent="0.3">
      <c r="A2515" s="47"/>
      <c r="B2515" s="47"/>
      <c r="C2515" s="47"/>
      <c r="D2515" s="47"/>
      <c r="E2515" s="47"/>
      <c r="F2515" s="47"/>
      <c r="G2515" s="47"/>
      <c r="H2515" s="47"/>
      <c r="I2515" s="183">
        <f>J2507+J2508+J2510+J2511+J2512+J2513</f>
        <v>38276.75</v>
      </c>
      <c r="J2515" s="183"/>
      <c r="K2515" s="46">
        <f>IF([1]Source!I3156&lt;&gt;0, ROUND(I2515/[1]Source!I3156, 2), 0)</f>
        <v>38276.75</v>
      </c>
      <c r="P2515" s="45">
        <f>I2515</f>
        <v>38276.75</v>
      </c>
    </row>
    <row r="2517" spans="1:22" ht="14" x14ac:dyDescent="0.3">
      <c r="A2517" s="189" t="str">
        <f>CONCATENATE("Итого по подразделу: ",IF([1]Source!G3158&lt;&gt;"Новый подраздел", [1]Source!G3158, ""))</f>
        <v>Итого по подразделу: Приточная установка</v>
      </c>
      <c r="B2517" s="189"/>
      <c r="C2517" s="189"/>
      <c r="D2517" s="189"/>
      <c r="E2517" s="189"/>
      <c r="F2517" s="189"/>
      <c r="G2517" s="189"/>
      <c r="H2517" s="189"/>
      <c r="I2517" s="184">
        <f>SUM(P2495:P2516)</f>
        <v>46528.78</v>
      </c>
      <c r="J2517" s="185"/>
      <c r="K2517" s="38"/>
    </row>
    <row r="2520" spans="1:22" ht="16.5" x14ac:dyDescent="0.35">
      <c r="A2520" s="190" t="str">
        <f>CONCATENATE("Подраздел: ",IF([1]Source!G3188&lt;&gt;"Новый подраздел", [1]Source!G3188, ""))</f>
        <v>Подраздел: Приточная установка</v>
      </c>
      <c r="B2520" s="190"/>
      <c r="C2520" s="190"/>
      <c r="D2520" s="190"/>
      <c r="E2520" s="190"/>
      <c r="F2520" s="190"/>
      <c r="G2520" s="190"/>
      <c r="H2520" s="190"/>
      <c r="I2520" s="190"/>
      <c r="J2520" s="190"/>
      <c r="K2520" s="190"/>
    </row>
    <row r="2521" spans="1:22" ht="42" x14ac:dyDescent="0.35">
      <c r="A2521" s="51">
        <v>251</v>
      </c>
      <c r="B2521" s="51" t="str">
        <f>[1]Source!F3192</f>
        <v>1.18-2403-21-4/1</v>
      </c>
      <c r="C2521" s="51" t="str">
        <f>[1]Source!G3192</f>
        <v>Техническое обслуживание приточных установок производительностью до 5000 м3/ч - ежеквартальное</v>
      </c>
      <c r="D2521" s="50" t="str">
        <f>[1]Source!H3192</f>
        <v>установка</v>
      </c>
      <c r="E2521" s="48">
        <f>[1]Source!I3192</f>
        <v>1</v>
      </c>
      <c r="F2521" s="42"/>
      <c r="G2521" s="49"/>
      <c r="H2521" s="48"/>
      <c r="I2521" s="48"/>
      <c r="J2521" s="42"/>
      <c r="K2521" s="42"/>
      <c r="Q2521">
        <f>ROUND(([1]Source!BZ3192/100)*ROUND(([1]Source!AF3192*[1]Source!AV3192)*[1]Source!I3192, 2), 2)</f>
        <v>3192.17</v>
      </c>
      <c r="R2521">
        <f>[1]Source!X3192</f>
        <v>3192.17</v>
      </c>
      <c r="S2521">
        <f>ROUND(([1]Source!CA3192/100)*ROUND(([1]Source!AF3192*[1]Source!AV3192)*[1]Source!I3192, 2), 2)</f>
        <v>456.02</v>
      </c>
      <c r="T2521">
        <f>[1]Source!Y3192</f>
        <v>456.02</v>
      </c>
      <c r="U2521">
        <f>ROUND((175/100)*ROUND(([1]Source!AE3192*[1]Source!AV3192)*[1]Source!I3192, 2), 2)</f>
        <v>7.0000000000000007E-2</v>
      </c>
      <c r="V2521">
        <f>ROUND((108/100)*ROUND([1]Source!CS3192*[1]Source!I3192, 2), 2)</f>
        <v>0.04</v>
      </c>
    </row>
    <row r="2522" spans="1:22" ht="14.5" x14ac:dyDescent="0.35">
      <c r="A2522" s="51"/>
      <c r="B2522" s="51"/>
      <c r="C2522" s="51" t="s">
        <v>183</v>
      </c>
      <c r="D2522" s="50"/>
      <c r="E2522" s="48"/>
      <c r="F2522" s="42">
        <f>[1]Source!AO3192</f>
        <v>1140.06</v>
      </c>
      <c r="G2522" s="49" t="str">
        <f>[1]Source!DG3192</f>
        <v>)*4</v>
      </c>
      <c r="H2522" s="48">
        <f>[1]Source!AV3192</f>
        <v>1</v>
      </c>
      <c r="I2522" s="48">
        <f>IF([1]Source!BA3192&lt;&gt; 0, [1]Source!BA3192, 1)</f>
        <v>1</v>
      </c>
      <c r="J2522" s="42">
        <f>[1]Source!S3192</f>
        <v>4560.24</v>
      </c>
      <c r="K2522" s="42"/>
    </row>
    <row r="2523" spans="1:22" ht="14.5" x14ac:dyDescent="0.35">
      <c r="A2523" s="51"/>
      <c r="B2523" s="51"/>
      <c r="C2523" s="51" t="s">
        <v>182</v>
      </c>
      <c r="D2523" s="50"/>
      <c r="E2523" s="48"/>
      <c r="F2523" s="42">
        <f>[1]Source!AM3192</f>
        <v>1.52</v>
      </c>
      <c r="G2523" s="49" t="str">
        <f>[1]Source!DE3192</f>
        <v>)*4</v>
      </c>
      <c r="H2523" s="48">
        <f>[1]Source!AV3192</f>
        <v>1</v>
      </c>
      <c r="I2523" s="48">
        <f>IF([1]Source!BB3192&lt;&gt; 0, [1]Source!BB3192, 1)</f>
        <v>1</v>
      </c>
      <c r="J2523" s="42">
        <f>[1]Source!Q3192</f>
        <v>6.08</v>
      </c>
      <c r="K2523" s="42"/>
    </row>
    <row r="2524" spans="1:22" ht="14.5" x14ac:dyDescent="0.35">
      <c r="A2524" s="51"/>
      <c r="B2524" s="51"/>
      <c r="C2524" s="51" t="s">
        <v>181</v>
      </c>
      <c r="D2524" s="50"/>
      <c r="E2524" s="48"/>
      <c r="F2524" s="42">
        <f>[1]Source!AN3192</f>
        <v>0.01</v>
      </c>
      <c r="G2524" s="49" t="str">
        <f>[1]Source!DF3192</f>
        <v>)*4</v>
      </c>
      <c r="H2524" s="48">
        <f>[1]Source!AV3192</f>
        <v>1</v>
      </c>
      <c r="I2524" s="48">
        <f>IF([1]Source!BS3192&lt;&gt; 0, [1]Source!BS3192, 1)</f>
        <v>1</v>
      </c>
      <c r="J2524" s="52">
        <f>[1]Source!R3192</f>
        <v>0.04</v>
      </c>
      <c r="K2524" s="42"/>
    </row>
    <row r="2525" spans="1:22" ht="14.5" x14ac:dyDescent="0.35">
      <c r="A2525" s="51"/>
      <c r="B2525" s="51"/>
      <c r="C2525" s="51" t="s">
        <v>180</v>
      </c>
      <c r="D2525" s="50"/>
      <c r="E2525" s="48"/>
      <c r="F2525" s="42">
        <f>[1]Source!AL3192</f>
        <v>9.3699999999999992</v>
      </c>
      <c r="G2525" s="49" t="str">
        <f>[1]Source!DD3192</f>
        <v>)*4</v>
      </c>
      <c r="H2525" s="48">
        <f>[1]Source!AW3192</f>
        <v>1</v>
      </c>
      <c r="I2525" s="48">
        <f>IF([1]Source!BC3192&lt;&gt; 0, [1]Source!BC3192, 1)</f>
        <v>1</v>
      </c>
      <c r="J2525" s="42">
        <f>[1]Source!P3192</f>
        <v>37.479999999999997</v>
      </c>
      <c r="K2525" s="42"/>
    </row>
    <row r="2526" spans="1:22" ht="14.5" x14ac:dyDescent="0.35">
      <c r="A2526" s="51"/>
      <c r="B2526" s="51"/>
      <c r="C2526" s="51" t="s">
        <v>179</v>
      </c>
      <c r="D2526" s="50" t="s">
        <v>176</v>
      </c>
      <c r="E2526" s="48">
        <f>[1]Source!AT3192</f>
        <v>70</v>
      </c>
      <c r="F2526" s="42"/>
      <c r="G2526" s="49"/>
      <c r="H2526" s="48"/>
      <c r="I2526" s="48"/>
      <c r="J2526" s="42">
        <f>SUM(R2521:R2525)</f>
        <v>3192.17</v>
      </c>
      <c r="K2526" s="42"/>
    </row>
    <row r="2527" spans="1:22" ht="14.5" x14ac:dyDescent="0.35">
      <c r="A2527" s="51"/>
      <c r="B2527" s="51"/>
      <c r="C2527" s="51" t="s">
        <v>178</v>
      </c>
      <c r="D2527" s="50" t="s">
        <v>176</v>
      </c>
      <c r="E2527" s="48">
        <f>[1]Source!AU3192</f>
        <v>10</v>
      </c>
      <c r="F2527" s="42"/>
      <c r="G2527" s="49"/>
      <c r="H2527" s="48"/>
      <c r="I2527" s="48"/>
      <c r="J2527" s="42">
        <f>SUM(T2521:T2526)</f>
        <v>456.02</v>
      </c>
      <c r="K2527" s="42"/>
    </row>
    <row r="2528" spans="1:22" ht="14.5" x14ac:dyDescent="0.35">
      <c r="A2528" s="51"/>
      <c r="B2528" s="51"/>
      <c r="C2528" s="51" t="s">
        <v>177</v>
      </c>
      <c r="D2528" s="50" t="s">
        <v>176</v>
      </c>
      <c r="E2528" s="48">
        <f>108</f>
        <v>108</v>
      </c>
      <c r="F2528" s="42"/>
      <c r="G2528" s="49"/>
      <c r="H2528" s="48"/>
      <c r="I2528" s="48"/>
      <c r="J2528" s="42">
        <f>SUM(V2521:V2527)</f>
        <v>0.04</v>
      </c>
      <c r="K2528" s="42"/>
    </row>
    <row r="2529" spans="1:22" ht="14.5" x14ac:dyDescent="0.35">
      <c r="A2529" s="51"/>
      <c r="B2529" s="51"/>
      <c r="C2529" s="51" t="s">
        <v>175</v>
      </c>
      <c r="D2529" s="50" t="s">
        <v>174</v>
      </c>
      <c r="E2529" s="48">
        <f>[1]Source!AQ3192</f>
        <v>3.14</v>
      </c>
      <c r="F2529" s="42"/>
      <c r="G2529" s="49" t="str">
        <f>[1]Source!DI3192</f>
        <v>)*4</v>
      </c>
      <c r="H2529" s="48">
        <f>[1]Source!AV3192</f>
        <v>1</v>
      </c>
      <c r="I2529" s="48"/>
      <c r="J2529" s="42"/>
      <c r="K2529" s="42">
        <f>[1]Source!U3192</f>
        <v>12.56</v>
      </c>
    </row>
    <row r="2530" spans="1:22" ht="14" x14ac:dyDescent="0.3">
      <c r="A2530" s="47"/>
      <c r="B2530" s="47"/>
      <c r="C2530" s="47"/>
      <c r="D2530" s="47"/>
      <c r="E2530" s="47"/>
      <c r="F2530" s="47"/>
      <c r="G2530" s="47"/>
      <c r="H2530" s="47"/>
      <c r="I2530" s="183">
        <f>J2522+J2523+J2525+J2526+J2527+J2528</f>
        <v>8252.0300000000007</v>
      </c>
      <c r="J2530" s="183"/>
      <c r="K2530" s="46">
        <f>IF([1]Source!I3192&lt;&gt;0, ROUND(I2530/[1]Source!I3192, 2), 0)</f>
        <v>8252.0300000000007</v>
      </c>
      <c r="P2530" s="45">
        <f>I2530</f>
        <v>8252.0300000000007</v>
      </c>
    </row>
    <row r="2531" spans="1:22" ht="42" x14ac:dyDescent="0.35">
      <c r="A2531" s="51">
        <v>252</v>
      </c>
      <c r="B2531" s="51" t="str">
        <f>[1]Source!F3193</f>
        <v>1.18-2403-15-1/1</v>
      </c>
      <c r="C2531" s="51" t="str">
        <f>[1]Source!G3193</f>
        <v>Очистка и дезинфекция приточных установок производительностью до 5000 м3/ч</v>
      </c>
      <c r="D2531" s="50" t="str">
        <f>[1]Source!H3193</f>
        <v>установка</v>
      </c>
      <c r="E2531" s="48">
        <f>[1]Source!I3193</f>
        <v>1</v>
      </c>
      <c r="F2531" s="42"/>
      <c r="G2531" s="49"/>
      <c r="H2531" s="48"/>
      <c r="I2531" s="48"/>
      <c r="J2531" s="42"/>
      <c r="K2531" s="42"/>
      <c r="Q2531">
        <f>ROUND(([1]Source!BZ3193/100)*ROUND(([1]Source!AF3193*[1]Source!AV3193)*[1]Source!I3193, 2), 2)</f>
        <v>8992.14</v>
      </c>
      <c r="R2531">
        <f>[1]Source!X3193</f>
        <v>8992.14</v>
      </c>
      <c r="S2531">
        <f>ROUND(([1]Source!CA3193/100)*ROUND(([1]Source!AF3193*[1]Source!AV3193)*[1]Source!I3193, 2), 2)</f>
        <v>1284.5899999999999</v>
      </c>
      <c r="T2531">
        <f>[1]Source!Y3193</f>
        <v>1284.5899999999999</v>
      </c>
      <c r="U2531">
        <f>ROUND((175/100)*ROUND(([1]Source!AE3193*[1]Source!AV3193)*[1]Source!I3193, 2), 2)</f>
        <v>9841.65</v>
      </c>
      <c r="V2531">
        <f>ROUND((108/100)*ROUND([1]Source!CS3193*[1]Source!I3193, 2), 2)</f>
        <v>6073.7</v>
      </c>
    </row>
    <row r="2532" spans="1:22" ht="14.5" x14ac:dyDescent="0.35">
      <c r="A2532" s="51"/>
      <c r="B2532" s="51"/>
      <c r="C2532" s="51" t="s">
        <v>183</v>
      </c>
      <c r="D2532" s="50"/>
      <c r="E2532" s="48"/>
      <c r="F2532" s="42">
        <f>[1]Source!AO3193</f>
        <v>3211.48</v>
      </c>
      <c r="G2532" s="49" t="str">
        <f>[1]Source!DG3193</f>
        <v>)*4</v>
      </c>
      <c r="H2532" s="48">
        <f>[1]Source!AV3193</f>
        <v>1</v>
      </c>
      <c r="I2532" s="48">
        <f>IF([1]Source!BA3193&lt;&gt; 0, [1]Source!BA3193, 1)</f>
        <v>1</v>
      </c>
      <c r="J2532" s="42">
        <f>[1]Source!S3193</f>
        <v>12845.92</v>
      </c>
      <c r="K2532" s="42"/>
    </row>
    <row r="2533" spans="1:22" ht="14.5" x14ac:dyDescent="0.35">
      <c r="A2533" s="51"/>
      <c r="B2533" s="51"/>
      <c r="C2533" s="51" t="s">
        <v>182</v>
      </c>
      <c r="D2533" s="50"/>
      <c r="E2533" s="48"/>
      <c r="F2533" s="42">
        <f>[1]Source!AM3193</f>
        <v>2255.44</v>
      </c>
      <c r="G2533" s="49" t="str">
        <f>[1]Source!DE3193</f>
        <v>)*4</v>
      </c>
      <c r="H2533" s="48">
        <f>[1]Source!AV3193</f>
        <v>1</v>
      </c>
      <c r="I2533" s="48">
        <f>IF([1]Source!BB3193&lt;&gt; 0, [1]Source!BB3193, 1)</f>
        <v>1</v>
      </c>
      <c r="J2533" s="42">
        <f>[1]Source!Q3193</f>
        <v>9021.76</v>
      </c>
      <c r="K2533" s="42"/>
    </row>
    <row r="2534" spans="1:22" ht="14.5" x14ac:dyDescent="0.35">
      <c r="A2534" s="51"/>
      <c r="B2534" s="51"/>
      <c r="C2534" s="51" t="s">
        <v>181</v>
      </c>
      <c r="D2534" s="50"/>
      <c r="E2534" s="48"/>
      <c r="F2534" s="42">
        <f>[1]Source!AN3193</f>
        <v>1405.95</v>
      </c>
      <c r="G2534" s="49" t="str">
        <f>[1]Source!DF3193</f>
        <v>)*4</v>
      </c>
      <c r="H2534" s="48">
        <f>[1]Source!AV3193</f>
        <v>1</v>
      </c>
      <c r="I2534" s="48">
        <f>IF([1]Source!BS3193&lt;&gt; 0, [1]Source!BS3193, 1)</f>
        <v>1</v>
      </c>
      <c r="J2534" s="52">
        <f>[1]Source!R3193</f>
        <v>5623.8</v>
      </c>
      <c r="K2534" s="42"/>
    </row>
    <row r="2535" spans="1:22" ht="14.5" x14ac:dyDescent="0.35">
      <c r="A2535" s="51"/>
      <c r="B2535" s="51"/>
      <c r="C2535" s="51" t="s">
        <v>180</v>
      </c>
      <c r="D2535" s="50"/>
      <c r="E2535" s="48"/>
      <c r="F2535" s="42">
        <f>[1]Source!AL3193</f>
        <v>14.66</v>
      </c>
      <c r="G2535" s="49" t="str">
        <f>[1]Source!DD3193</f>
        <v>)*4</v>
      </c>
      <c r="H2535" s="48">
        <f>[1]Source!AW3193</f>
        <v>1</v>
      </c>
      <c r="I2535" s="48">
        <f>IF([1]Source!BC3193&lt;&gt; 0, [1]Source!BC3193, 1)</f>
        <v>1</v>
      </c>
      <c r="J2535" s="42">
        <f>[1]Source!P3193</f>
        <v>58.64</v>
      </c>
      <c r="K2535" s="42"/>
    </row>
    <row r="2536" spans="1:22" ht="14.5" x14ac:dyDescent="0.35">
      <c r="A2536" s="51"/>
      <c r="B2536" s="51"/>
      <c r="C2536" s="51" t="s">
        <v>179</v>
      </c>
      <c r="D2536" s="50" t="s">
        <v>176</v>
      </c>
      <c r="E2536" s="48">
        <f>[1]Source!AT3193</f>
        <v>70</v>
      </c>
      <c r="F2536" s="42"/>
      <c r="G2536" s="49"/>
      <c r="H2536" s="48"/>
      <c r="I2536" s="48"/>
      <c r="J2536" s="42">
        <f>SUM(R2531:R2535)</f>
        <v>8992.14</v>
      </c>
      <c r="K2536" s="42"/>
    </row>
    <row r="2537" spans="1:22" ht="14.5" x14ac:dyDescent="0.35">
      <c r="A2537" s="51"/>
      <c r="B2537" s="51"/>
      <c r="C2537" s="51" t="s">
        <v>178</v>
      </c>
      <c r="D2537" s="50" t="s">
        <v>176</v>
      </c>
      <c r="E2537" s="48">
        <f>[1]Source!AU3193</f>
        <v>10</v>
      </c>
      <c r="F2537" s="42"/>
      <c r="G2537" s="49"/>
      <c r="H2537" s="48"/>
      <c r="I2537" s="48"/>
      <c r="J2537" s="42">
        <f>SUM(T2531:T2536)</f>
        <v>1284.5899999999999</v>
      </c>
      <c r="K2537" s="42"/>
    </row>
    <row r="2538" spans="1:22" ht="14.5" x14ac:dyDescent="0.35">
      <c r="A2538" s="51"/>
      <c r="B2538" s="51"/>
      <c r="C2538" s="51" t="s">
        <v>177</v>
      </c>
      <c r="D2538" s="50" t="s">
        <v>176</v>
      </c>
      <c r="E2538" s="48">
        <f>108</f>
        <v>108</v>
      </c>
      <c r="F2538" s="42"/>
      <c r="G2538" s="49"/>
      <c r="H2538" s="48"/>
      <c r="I2538" s="48"/>
      <c r="J2538" s="42">
        <f>SUM(V2531:V2537)</f>
        <v>6073.7</v>
      </c>
      <c r="K2538" s="42"/>
    </row>
    <row r="2539" spans="1:22" ht="14.5" x14ac:dyDescent="0.35">
      <c r="A2539" s="51"/>
      <c r="B2539" s="51"/>
      <c r="C2539" s="51" t="s">
        <v>175</v>
      </c>
      <c r="D2539" s="50" t="s">
        <v>174</v>
      </c>
      <c r="E2539" s="48">
        <f>[1]Source!AQ3193</f>
        <v>10.55</v>
      </c>
      <c r="F2539" s="42"/>
      <c r="G2539" s="49" t="str">
        <f>[1]Source!DI3193</f>
        <v>)*4</v>
      </c>
      <c r="H2539" s="48">
        <f>[1]Source!AV3193</f>
        <v>1</v>
      </c>
      <c r="I2539" s="48"/>
      <c r="J2539" s="42"/>
      <c r="K2539" s="42">
        <f>[1]Source!U3193</f>
        <v>42.2</v>
      </c>
    </row>
    <row r="2540" spans="1:22" ht="14" x14ac:dyDescent="0.3">
      <c r="A2540" s="47"/>
      <c r="B2540" s="47"/>
      <c r="C2540" s="47"/>
      <c r="D2540" s="47"/>
      <c r="E2540" s="47"/>
      <c r="F2540" s="47"/>
      <c r="G2540" s="47"/>
      <c r="H2540" s="47"/>
      <c r="I2540" s="183">
        <f>J2532+J2533+J2535+J2536+J2537+J2538</f>
        <v>38276.75</v>
      </c>
      <c r="J2540" s="183"/>
      <c r="K2540" s="46">
        <f>IF([1]Source!I3193&lt;&gt;0, ROUND(I2540/[1]Source!I3193, 2), 0)</f>
        <v>38276.75</v>
      </c>
      <c r="P2540" s="45">
        <f>I2540</f>
        <v>38276.75</v>
      </c>
    </row>
    <row r="2541" spans="1:22" ht="28" x14ac:dyDescent="0.35">
      <c r="A2541" s="51">
        <v>253</v>
      </c>
      <c r="B2541" s="51" t="str">
        <f>[1]Source!F3194</f>
        <v>1.24-2103-23-1/1</v>
      </c>
      <c r="C2541" s="51" t="str">
        <f>[1]Source!G3194</f>
        <v>Техническое обслуживание парогенератора (прим. пароувлажнитель)</v>
      </c>
      <c r="D2541" s="50" t="str">
        <f>[1]Source!H3194</f>
        <v>шт.</v>
      </c>
      <c r="E2541" s="48">
        <f>[1]Source!I3194</f>
        <v>1</v>
      </c>
      <c r="F2541" s="42"/>
      <c r="G2541" s="49"/>
      <c r="H2541" s="48"/>
      <c r="I2541" s="48"/>
      <c r="J2541" s="42"/>
      <c r="K2541" s="42"/>
      <c r="Q2541">
        <f>ROUND(([1]Source!BZ3194/100)*ROUND(([1]Source!AF3194*[1]Source!AV3194)*[1]Source!I3194, 2), 2)</f>
        <v>2416.09</v>
      </c>
      <c r="R2541">
        <f>[1]Source!X3194</f>
        <v>2416.09</v>
      </c>
      <c r="S2541">
        <f>ROUND(([1]Source!CA3194/100)*ROUND(([1]Source!AF3194*[1]Source!AV3194)*[1]Source!I3194, 2), 2)</f>
        <v>345.16</v>
      </c>
      <c r="T2541">
        <f>[1]Source!Y3194</f>
        <v>345.16</v>
      </c>
      <c r="U2541">
        <f>ROUND((175/100)*ROUND(([1]Source!AE3194*[1]Source!AV3194)*[1]Source!I3194, 2), 2)</f>
        <v>0</v>
      </c>
      <c r="V2541">
        <f>ROUND((108/100)*ROUND([1]Source!CS3194*[1]Source!I3194, 2), 2)</f>
        <v>0</v>
      </c>
    </row>
    <row r="2542" spans="1:22" ht="14.5" x14ac:dyDescent="0.35">
      <c r="A2542" s="51"/>
      <c r="B2542" s="51"/>
      <c r="C2542" s="51" t="s">
        <v>183</v>
      </c>
      <c r="D2542" s="50"/>
      <c r="E2542" s="48"/>
      <c r="F2542" s="42">
        <f>[1]Source!AO3194</f>
        <v>862.89</v>
      </c>
      <c r="G2542" s="49" t="str">
        <f>[1]Source!DG3194</f>
        <v>)*4</v>
      </c>
      <c r="H2542" s="48">
        <f>[1]Source!AV3194</f>
        <v>1</v>
      </c>
      <c r="I2542" s="48">
        <f>IF([1]Source!BA3194&lt;&gt; 0, [1]Source!BA3194, 1)</f>
        <v>1</v>
      </c>
      <c r="J2542" s="42">
        <f>[1]Source!S3194</f>
        <v>3451.56</v>
      </c>
      <c r="K2542" s="42"/>
    </row>
    <row r="2543" spans="1:22" ht="14.5" x14ac:dyDescent="0.35">
      <c r="A2543" s="51"/>
      <c r="B2543" s="51"/>
      <c r="C2543" s="51" t="s">
        <v>180</v>
      </c>
      <c r="D2543" s="50"/>
      <c r="E2543" s="48"/>
      <c r="F2543" s="42">
        <f>[1]Source!AL3194</f>
        <v>149.69999999999999</v>
      </c>
      <c r="G2543" s="49" t="str">
        <f>[1]Source!DD3194</f>
        <v>)*4</v>
      </c>
      <c r="H2543" s="48">
        <f>[1]Source!AW3194</f>
        <v>1</v>
      </c>
      <c r="I2543" s="48">
        <f>IF([1]Source!BC3194&lt;&gt; 0, [1]Source!BC3194, 1)</f>
        <v>1</v>
      </c>
      <c r="J2543" s="42">
        <f>[1]Source!P3194</f>
        <v>598.79999999999995</v>
      </c>
      <c r="K2543" s="42"/>
    </row>
    <row r="2544" spans="1:22" ht="14.5" x14ac:dyDescent="0.35">
      <c r="A2544" s="51"/>
      <c r="B2544" s="51"/>
      <c r="C2544" s="51" t="s">
        <v>179</v>
      </c>
      <c r="D2544" s="50" t="s">
        <v>176</v>
      </c>
      <c r="E2544" s="48">
        <f>[1]Source!AT3194</f>
        <v>70</v>
      </c>
      <c r="F2544" s="42"/>
      <c r="G2544" s="49"/>
      <c r="H2544" s="48"/>
      <c r="I2544" s="48"/>
      <c r="J2544" s="42">
        <f>SUM(R2541:R2543)</f>
        <v>2416.09</v>
      </c>
      <c r="K2544" s="42"/>
    </row>
    <row r="2545" spans="1:22" ht="14.5" x14ac:dyDescent="0.35">
      <c r="A2545" s="51"/>
      <c r="B2545" s="51"/>
      <c r="C2545" s="51" t="s">
        <v>178</v>
      </c>
      <c r="D2545" s="50" t="s">
        <v>176</v>
      </c>
      <c r="E2545" s="48">
        <f>[1]Source!AU3194</f>
        <v>10</v>
      </c>
      <c r="F2545" s="42"/>
      <c r="G2545" s="49"/>
      <c r="H2545" s="48"/>
      <c r="I2545" s="48"/>
      <c r="J2545" s="42">
        <f>SUM(T2541:T2544)</f>
        <v>345.16</v>
      </c>
      <c r="K2545" s="42"/>
    </row>
    <row r="2546" spans="1:22" ht="14.5" x14ac:dyDescent="0.35">
      <c r="A2546" s="51"/>
      <c r="B2546" s="51"/>
      <c r="C2546" s="51" t="s">
        <v>175</v>
      </c>
      <c r="D2546" s="50" t="s">
        <v>174</v>
      </c>
      <c r="E2546" s="48">
        <f>[1]Source!AQ3194</f>
        <v>2.5499999999999998</v>
      </c>
      <c r="F2546" s="42"/>
      <c r="G2546" s="49" t="str">
        <f>[1]Source!DI3194</f>
        <v>)*4</v>
      </c>
      <c r="H2546" s="48">
        <f>[1]Source!AV3194</f>
        <v>1</v>
      </c>
      <c r="I2546" s="48"/>
      <c r="J2546" s="42"/>
      <c r="K2546" s="42">
        <f>[1]Source!U3194</f>
        <v>10.199999999999999</v>
      </c>
    </row>
    <row r="2547" spans="1:22" ht="14" x14ac:dyDescent="0.3">
      <c r="A2547" s="47"/>
      <c r="B2547" s="47"/>
      <c r="C2547" s="47"/>
      <c r="D2547" s="47"/>
      <c r="E2547" s="47"/>
      <c r="F2547" s="47"/>
      <c r="G2547" s="47"/>
      <c r="H2547" s="47"/>
      <c r="I2547" s="183">
        <f>J2542+J2543+J2544+J2545</f>
        <v>6811.61</v>
      </c>
      <c r="J2547" s="183"/>
      <c r="K2547" s="46">
        <f>IF([1]Source!I3194&lt;&gt;0, ROUND(I2547/[1]Source!I3194, 2), 0)</f>
        <v>6811.61</v>
      </c>
      <c r="P2547" s="45">
        <f>I2547</f>
        <v>6811.61</v>
      </c>
    </row>
    <row r="2549" spans="1:22" ht="14" x14ac:dyDescent="0.3">
      <c r="A2549" s="189" t="str">
        <f>CONCATENATE("Итого по подразделу: ",IF([1]Source!G3196&lt;&gt;"Новый подраздел", [1]Source!G3196, ""))</f>
        <v>Итого по подразделу: Приточная установка</v>
      </c>
      <c r="B2549" s="189"/>
      <c r="C2549" s="189"/>
      <c r="D2549" s="189"/>
      <c r="E2549" s="189"/>
      <c r="F2549" s="189"/>
      <c r="G2549" s="189"/>
      <c r="H2549" s="189"/>
      <c r="I2549" s="184">
        <f>SUM(P2520:P2548)</f>
        <v>53340.39</v>
      </c>
      <c r="J2549" s="185"/>
      <c r="K2549" s="38"/>
    </row>
    <row r="2552" spans="1:22" ht="16.5" x14ac:dyDescent="0.35">
      <c r="A2552" s="190" t="str">
        <f>CONCATENATE("Подраздел: ",IF([1]Source!G3226&lt;&gt;"Новый подраздел", [1]Source!G3226, ""))</f>
        <v>Подраздел: Приточная установка</v>
      </c>
      <c r="B2552" s="190"/>
      <c r="C2552" s="190"/>
      <c r="D2552" s="190"/>
      <c r="E2552" s="190"/>
      <c r="F2552" s="190"/>
      <c r="G2552" s="190"/>
      <c r="H2552" s="190"/>
      <c r="I2552" s="190"/>
      <c r="J2552" s="190"/>
      <c r="K2552" s="190"/>
    </row>
    <row r="2553" spans="1:22" ht="42" x14ac:dyDescent="0.35">
      <c r="A2553" s="51">
        <v>254</v>
      </c>
      <c r="B2553" s="51" t="str">
        <f>[1]Source!F3230</f>
        <v>1.18-2403-21-4/1</v>
      </c>
      <c r="C2553" s="51" t="str">
        <f>[1]Source!G3230</f>
        <v>Техническое обслуживание приточных установок производительностью до 5000 м3/ч - ежеквартальное</v>
      </c>
      <c r="D2553" s="50" t="str">
        <f>[1]Source!H3230</f>
        <v>установка</v>
      </c>
      <c r="E2553" s="48">
        <f>[1]Source!I3230</f>
        <v>1</v>
      </c>
      <c r="F2553" s="42"/>
      <c r="G2553" s="49"/>
      <c r="H2553" s="48"/>
      <c r="I2553" s="48"/>
      <c r="J2553" s="42"/>
      <c r="K2553" s="42"/>
      <c r="Q2553">
        <f>ROUND(([1]Source!BZ3230/100)*ROUND(([1]Source!AF3230*[1]Source!AV3230)*[1]Source!I3230, 2), 2)</f>
        <v>3192.17</v>
      </c>
      <c r="R2553">
        <f>[1]Source!X3230</f>
        <v>3192.17</v>
      </c>
      <c r="S2553">
        <f>ROUND(([1]Source!CA3230/100)*ROUND(([1]Source!AF3230*[1]Source!AV3230)*[1]Source!I3230, 2), 2)</f>
        <v>456.02</v>
      </c>
      <c r="T2553">
        <f>[1]Source!Y3230</f>
        <v>456.02</v>
      </c>
      <c r="U2553">
        <f>ROUND((175/100)*ROUND(([1]Source!AE3230*[1]Source!AV3230)*[1]Source!I3230, 2), 2)</f>
        <v>7.0000000000000007E-2</v>
      </c>
      <c r="V2553">
        <f>ROUND((108/100)*ROUND([1]Source!CS3230*[1]Source!I3230, 2), 2)</f>
        <v>0.04</v>
      </c>
    </row>
    <row r="2554" spans="1:22" ht="14.5" x14ac:dyDescent="0.35">
      <c r="A2554" s="51"/>
      <c r="B2554" s="51"/>
      <c r="C2554" s="51" t="s">
        <v>183</v>
      </c>
      <c r="D2554" s="50"/>
      <c r="E2554" s="48"/>
      <c r="F2554" s="42">
        <f>[1]Source!AO3230</f>
        <v>1140.06</v>
      </c>
      <c r="G2554" s="49" t="str">
        <f>[1]Source!DG3230</f>
        <v>)*4</v>
      </c>
      <c r="H2554" s="48">
        <f>[1]Source!AV3230</f>
        <v>1</v>
      </c>
      <c r="I2554" s="48">
        <f>IF([1]Source!BA3230&lt;&gt; 0, [1]Source!BA3230, 1)</f>
        <v>1</v>
      </c>
      <c r="J2554" s="42">
        <f>[1]Source!S3230</f>
        <v>4560.24</v>
      </c>
      <c r="K2554" s="42"/>
    </row>
    <row r="2555" spans="1:22" ht="14.5" x14ac:dyDescent="0.35">
      <c r="A2555" s="51"/>
      <c r="B2555" s="51"/>
      <c r="C2555" s="51" t="s">
        <v>182</v>
      </c>
      <c r="D2555" s="50"/>
      <c r="E2555" s="48"/>
      <c r="F2555" s="42">
        <f>[1]Source!AM3230</f>
        <v>1.52</v>
      </c>
      <c r="G2555" s="49" t="str">
        <f>[1]Source!DE3230</f>
        <v>)*4</v>
      </c>
      <c r="H2555" s="48">
        <f>[1]Source!AV3230</f>
        <v>1</v>
      </c>
      <c r="I2555" s="48">
        <f>IF([1]Source!BB3230&lt;&gt; 0, [1]Source!BB3230, 1)</f>
        <v>1</v>
      </c>
      <c r="J2555" s="42">
        <f>[1]Source!Q3230</f>
        <v>6.08</v>
      </c>
      <c r="K2555" s="42"/>
    </row>
    <row r="2556" spans="1:22" ht="14.5" x14ac:dyDescent="0.35">
      <c r="A2556" s="51"/>
      <c r="B2556" s="51"/>
      <c r="C2556" s="51" t="s">
        <v>181</v>
      </c>
      <c r="D2556" s="50"/>
      <c r="E2556" s="48"/>
      <c r="F2556" s="42">
        <f>[1]Source!AN3230</f>
        <v>0.01</v>
      </c>
      <c r="G2556" s="49" t="str">
        <f>[1]Source!DF3230</f>
        <v>)*4</v>
      </c>
      <c r="H2556" s="48">
        <f>[1]Source!AV3230</f>
        <v>1</v>
      </c>
      <c r="I2556" s="48">
        <f>IF([1]Source!BS3230&lt;&gt; 0, [1]Source!BS3230, 1)</f>
        <v>1</v>
      </c>
      <c r="J2556" s="52">
        <f>[1]Source!R3230</f>
        <v>0.04</v>
      </c>
      <c r="K2556" s="42"/>
    </row>
    <row r="2557" spans="1:22" ht="14.5" x14ac:dyDescent="0.35">
      <c r="A2557" s="51"/>
      <c r="B2557" s="51"/>
      <c r="C2557" s="51" t="s">
        <v>180</v>
      </c>
      <c r="D2557" s="50"/>
      <c r="E2557" s="48"/>
      <c r="F2557" s="42">
        <f>[1]Source!AL3230</f>
        <v>9.3699999999999992</v>
      </c>
      <c r="G2557" s="49" t="str">
        <f>[1]Source!DD3230</f>
        <v>)*4</v>
      </c>
      <c r="H2557" s="48">
        <f>[1]Source!AW3230</f>
        <v>1</v>
      </c>
      <c r="I2557" s="48">
        <f>IF([1]Source!BC3230&lt;&gt; 0, [1]Source!BC3230, 1)</f>
        <v>1</v>
      </c>
      <c r="J2557" s="42">
        <f>[1]Source!P3230</f>
        <v>37.479999999999997</v>
      </c>
      <c r="K2557" s="42"/>
    </row>
    <row r="2558" spans="1:22" ht="14.5" x14ac:dyDescent="0.35">
      <c r="A2558" s="51"/>
      <c r="B2558" s="51"/>
      <c r="C2558" s="51" t="s">
        <v>179</v>
      </c>
      <c r="D2558" s="50" t="s">
        <v>176</v>
      </c>
      <c r="E2558" s="48">
        <f>[1]Source!AT3230</f>
        <v>70</v>
      </c>
      <c r="F2558" s="42"/>
      <c r="G2558" s="49"/>
      <c r="H2558" s="48"/>
      <c r="I2558" s="48"/>
      <c r="J2558" s="42">
        <f>SUM(R2553:R2557)</f>
        <v>3192.17</v>
      </c>
      <c r="K2558" s="42"/>
    </row>
    <row r="2559" spans="1:22" ht="14.5" x14ac:dyDescent="0.35">
      <c r="A2559" s="51"/>
      <c r="B2559" s="51"/>
      <c r="C2559" s="51" t="s">
        <v>178</v>
      </c>
      <c r="D2559" s="50" t="s">
        <v>176</v>
      </c>
      <c r="E2559" s="48">
        <f>[1]Source!AU3230</f>
        <v>10</v>
      </c>
      <c r="F2559" s="42"/>
      <c r="G2559" s="49"/>
      <c r="H2559" s="48"/>
      <c r="I2559" s="48"/>
      <c r="J2559" s="42">
        <f>SUM(T2553:T2558)</f>
        <v>456.02</v>
      </c>
      <c r="K2559" s="42"/>
    </row>
    <row r="2560" spans="1:22" ht="14.5" x14ac:dyDescent="0.35">
      <c r="A2560" s="51"/>
      <c r="B2560" s="51"/>
      <c r="C2560" s="51" t="s">
        <v>177</v>
      </c>
      <c r="D2560" s="50" t="s">
        <v>176</v>
      </c>
      <c r="E2560" s="48">
        <f>108</f>
        <v>108</v>
      </c>
      <c r="F2560" s="42"/>
      <c r="G2560" s="49"/>
      <c r="H2560" s="48"/>
      <c r="I2560" s="48"/>
      <c r="J2560" s="42">
        <f>SUM(V2553:V2559)</f>
        <v>0.04</v>
      </c>
      <c r="K2560" s="42"/>
    </row>
    <row r="2561" spans="1:22" ht="14.5" x14ac:dyDescent="0.35">
      <c r="A2561" s="51"/>
      <c r="B2561" s="51"/>
      <c r="C2561" s="51" t="s">
        <v>175</v>
      </c>
      <c r="D2561" s="50" t="s">
        <v>174</v>
      </c>
      <c r="E2561" s="48">
        <f>[1]Source!AQ3230</f>
        <v>3.14</v>
      </c>
      <c r="F2561" s="42"/>
      <c r="G2561" s="49" t="str">
        <f>[1]Source!DI3230</f>
        <v>)*4</v>
      </c>
      <c r="H2561" s="48">
        <f>[1]Source!AV3230</f>
        <v>1</v>
      </c>
      <c r="I2561" s="48"/>
      <c r="J2561" s="42"/>
      <c r="K2561" s="42">
        <f>[1]Source!U3230</f>
        <v>12.56</v>
      </c>
    </row>
    <row r="2562" spans="1:22" ht="14" x14ac:dyDescent="0.3">
      <c r="A2562" s="47"/>
      <c r="B2562" s="47"/>
      <c r="C2562" s="47"/>
      <c r="D2562" s="47"/>
      <c r="E2562" s="47"/>
      <c r="F2562" s="47"/>
      <c r="G2562" s="47"/>
      <c r="H2562" s="47"/>
      <c r="I2562" s="183">
        <f>J2554+J2555+J2557+J2558+J2559+J2560</f>
        <v>8252.0300000000007</v>
      </c>
      <c r="J2562" s="183"/>
      <c r="K2562" s="46">
        <f>IF([1]Source!I3230&lt;&gt;0, ROUND(I2562/[1]Source!I3230, 2), 0)</f>
        <v>8252.0300000000007</v>
      </c>
      <c r="P2562" s="45">
        <f>I2562</f>
        <v>8252.0300000000007</v>
      </c>
    </row>
    <row r="2563" spans="1:22" ht="42" x14ac:dyDescent="0.35">
      <c r="A2563" s="51">
        <v>255</v>
      </c>
      <c r="B2563" s="51" t="str">
        <f>[1]Source!F3231</f>
        <v>1.18-2403-15-1/1</v>
      </c>
      <c r="C2563" s="51" t="str">
        <f>[1]Source!G3231</f>
        <v>Очистка и дезинфекция приточных установок производительностью до 5000 м3/ч</v>
      </c>
      <c r="D2563" s="50" t="str">
        <f>[1]Source!H3231</f>
        <v>установка</v>
      </c>
      <c r="E2563" s="48">
        <f>[1]Source!I3231</f>
        <v>1</v>
      </c>
      <c r="F2563" s="42"/>
      <c r="G2563" s="49"/>
      <c r="H2563" s="48"/>
      <c r="I2563" s="48"/>
      <c r="J2563" s="42"/>
      <c r="K2563" s="42"/>
      <c r="Q2563">
        <f>ROUND(([1]Source!BZ3231/100)*ROUND(([1]Source!AF3231*[1]Source!AV3231)*[1]Source!I3231, 2), 2)</f>
        <v>8992.14</v>
      </c>
      <c r="R2563">
        <f>[1]Source!X3231</f>
        <v>8992.14</v>
      </c>
      <c r="S2563">
        <f>ROUND(([1]Source!CA3231/100)*ROUND(([1]Source!AF3231*[1]Source!AV3231)*[1]Source!I3231, 2), 2)</f>
        <v>1284.5899999999999</v>
      </c>
      <c r="T2563">
        <f>[1]Source!Y3231</f>
        <v>1284.5899999999999</v>
      </c>
      <c r="U2563">
        <f>ROUND((175/100)*ROUND(([1]Source!AE3231*[1]Source!AV3231)*[1]Source!I3231, 2), 2)</f>
        <v>9841.65</v>
      </c>
      <c r="V2563">
        <f>ROUND((108/100)*ROUND([1]Source!CS3231*[1]Source!I3231, 2), 2)</f>
        <v>6073.7</v>
      </c>
    </row>
    <row r="2564" spans="1:22" ht="14.5" x14ac:dyDescent="0.35">
      <c r="A2564" s="51"/>
      <c r="B2564" s="51"/>
      <c r="C2564" s="51" t="s">
        <v>183</v>
      </c>
      <c r="D2564" s="50"/>
      <c r="E2564" s="48"/>
      <c r="F2564" s="42">
        <f>[1]Source!AO3231</f>
        <v>3211.48</v>
      </c>
      <c r="G2564" s="49" t="str">
        <f>[1]Source!DG3231</f>
        <v>)*4</v>
      </c>
      <c r="H2564" s="48">
        <f>[1]Source!AV3231</f>
        <v>1</v>
      </c>
      <c r="I2564" s="48">
        <f>IF([1]Source!BA3231&lt;&gt; 0, [1]Source!BA3231, 1)</f>
        <v>1</v>
      </c>
      <c r="J2564" s="42">
        <f>[1]Source!S3231</f>
        <v>12845.92</v>
      </c>
      <c r="K2564" s="42"/>
    </row>
    <row r="2565" spans="1:22" ht="14.5" x14ac:dyDescent="0.35">
      <c r="A2565" s="51"/>
      <c r="B2565" s="51"/>
      <c r="C2565" s="51" t="s">
        <v>182</v>
      </c>
      <c r="D2565" s="50"/>
      <c r="E2565" s="48"/>
      <c r="F2565" s="42">
        <f>[1]Source!AM3231</f>
        <v>2255.44</v>
      </c>
      <c r="G2565" s="49" t="str">
        <f>[1]Source!DE3231</f>
        <v>)*4</v>
      </c>
      <c r="H2565" s="48">
        <f>[1]Source!AV3231</f>
        <v>1</v>
      </c>
      <c r="I2565" s="48">
        <f>IF([1]Source!BB3231&lt;&gt; 0, [1]Source!BB3231, 1)</f>
        <v>1</v>
      </c>
      <c r="J2565" s="42">
        <f>[1]Source!Q3231</f>
        <v>9021.76</v>
      </c>
      <c r="K2565" s="42"/>
    </row>
    <row r="2566" spans="1:22" ht="14.5" x14ac:dyDescent="0.35">
      <c r="A2566" s="51"/>
      <c r="B2566" s="51"/>
      <c r="C2566" s="51" t="s">
        <v>181</v>
      </c>
      <c r="D2566" s="50"/>
      <c r="E2566" s="48"/>
      <c r="F2566" s="42">
        <f>[1]Source!AN3231</f>
        <v>1405.95</v>
      </c>
      <c r="G2566" s="49" t="str">
        <f>[1]Source!DF3231</f>
        <v>)*4</v>
      </c>
      <c r="H2566" s="48">
        <f>[1]Source!AV3231</f>
        <v>1</v>
      </c>
      <c r="I2566" s="48">
        <f>IF([1]Source!BS3231&lt;&gt; 0, [1]Source!BS3231, 1)</f>
        <v>1</v>
      </c>
      <c r="J2566" s="52">
        <f>[1]Source!R3231</f>
        <v>5623.8</v>
      </c>
      <c r="K2566" s="42"/>
    </row>
    <row r="2567" spans="1:22" ht="14.5" x14ac:dyDescent="0.35">
      <c r="A2567" s="51"/>
      <c r="B2567" s="51"/>
      <c r="C2567" s="51" t="s">
        <v>180</v>
      </c>
      <c r="D2567" s="50"/>
      <c r="E2567" s="48"/>
      <c r="F2567" s="42">
        <f>[1]Source!AL3231</f>
        <v>14.66</v>
      </c>
      <c r="G2567" s="49" t="str">
        <f>[1]Source!DD3231</f>
        <v>)*4</v>
      </c>
      <c r="H2567" s="48">
        <f>[1]Source!AW3231</f>
        <v>1</v>
      </c>
      <c r="I2567" s="48">
        <f>IF([1]Source!BC3231&lt;&gt; 0, [1]Source!BC3231, 1)</f>
        <v>1</v>
      </c>
      <c r="J2567" s="42">
        <f>[1]Source!P3231</f>
        <v>58.64</v>
      </c>
      <c r="K2567" s="42"/>
    </row>
    <row r="2568" spans="1:22" ht="14.5" x14ac:dyDescent="0.35">
      <c r="A2568" s="51"/>
      <c r="B2568" s="51"/>
      <c r="C2568" s="51" t="s">
        <v>179</v>
      </c>
      <c r="D2568" s="50" t="s">
        <v>176</v>
      </c>
      <c r="E2568" s="48">
        <f>[1]Source!AT3231</f>
        <v>70</v>
      </c>
      <c r="F2568" s="42"/>
      <c r="G2568" s="49"/>
      <c r="H2568" s="48"/>
      <c r="I2568" s="48"/>
      <c r="J2568" s="42">
        <f>SUM(R2563:R2567)</f>
        <v>8992.14</v>
      </c>
      <c r="K2568" s="42"/>
    </row>
    <row r="2569" spans="1:22" ht="14.5" x14ac:dyDescent="0.35">
      <c r="A2569" s="51"/>
      <c r="B2569" s="51"/>
      <c r="C2569" s="51" t="s">
        <v>178</v>
      </c>
      <c r="D2569" s="50" t="s">
        <v>176</v>
      </c>
      <c r="E2569" s="48">
        <f>[1]Source!AU3231</f>
        <v>10</v>
      </c>
      <c r="F2569" s="42"/>
      <c r="G2569" s="49"/>
      <c r="H2569" s="48"/>
      <c r="I2569" s="48"/>
      <c r="J2569" s="42">
        <f>SUM(T2563:T2568)</f>
        <v>1284.5899999999999</v>
      </c>
      <c r="K2569" s="42"/>
    </row>
    <row r="2570" spans="1:22" ht="14.5" x14ac:dyDescent="0.35">
      <c r="A2570" s="51"/>
      <c r="B2570" s="51"/>
      <c r="C2570" s="51" t="s">
        <v>177</v>
      </c>
      <c r="D2570" s="50" t="s">
        <v>176</v>
      </c>
      <c r="E2570" s="48">
        <f>108</f>
        <v>108</v>
      </c>
      <c r="F2570" s="42"/>
      <c r="G2570" s="49"/>
      <c r="H2570" s="48"/>
      <c r="I2570" s="48"/>
      <c r="J2570" s="42">
        <f>SUM(V2563:V2569)</f>
        <v>6073.7</v>
      </c>
      <c r="K2570" s="42"/>
    </row>
    <row r="2571" spans="1:22" ht="14.5" x14ac:dyDescent="0.35">
      <c r="A2571" s="51"/>
      <c r="B2571" s="51"/>
      <c r="C2571" s="51" t="s">
        <v>175</v>
      </c>
      <c r="D2571" s="50" t="s">
        <v>174</v>
      </c>
      <c r="E2571" s="48">
        <f>[1]Source!AQ3231</f>
        <v>10.55</v>
      </c>
      <c r="F2571" s="42"/>
      <c r="G2571" s="49" t="str">
        <f>[1]Source!DI3231</f>
        <v>)*4</v>
      </c>
      <c r="H2571" s="48">
        <f>[1]Source!AV3231</f>
        <v>1</v>
      </c>
      <c r="I2571" s="48"/>
      <c r="J2571" s="42"/>
      <c r="K2571" s="42">
        <f>[1]Source!U3231</f>
        <v>42.2</v>
      </c>
    </row>
    <row r="2572" spans="1:22" ht="14" x14ac:dyDescent="0.3">
      <c r="A2572" s="47"/>
      <c r="B2572" s="47"/>
      <c r="C2572" s="47"/>
      <c r="D2572" s="47"/>
      <c r="E2572" s="47"/>
      <c r="F2572" s="47"/>
      <c r="G2572" s="47"/>
      <c r="H2572" s="47"/>
      <c r="I2572" s="183">
        <f>J2564+J2565+J2567+J2568+J2569+J2570</f>
        <v>38276.75</v>
      </c>
      <c r="J2572" s="183"/>
      <c r="K2572" s="46">
        <f>IF([1]Source!I3231&lt;&gt;0, ROUND(I2572/[1]Source!I3231, 2), 0)</f>
        <v>38276.75</v>
      </c>
      <c r="P2572" s="45">
        <f>I2572</f>
        <v>38276.75</v>
      </c>
    </row>
    <row r="2574" spans="1:22" ht="14" x14ac:dyDescent="0.3">
      <c r="A2574" s="189" t="str">
        <f>CONCATENATE("Итого по подразделу: ",IF([1]Source!G3233&lt;&gt;"Новый подраздел", [1]Source!G3233, ""))</f>
        <v>Итого по подразделу: Приточная установка</v>
      </c>
      <c r="B2574" s="189"/>
      <c r="C2574" s="189"/>
      <c r="D2574" s="189"/>
      <c r="E2574" s="189"/>
      <c r="F2574" s="189"/>
      <c r="G2574" s="189"/>
      <c r="H2574" s="189"/>
      <c r="I2574" s="184">
        <f>SUM(P2552:P2573)</f>
        <v>46528.78</v>
      </c>
      <c r="J2574" s="185"/>
      <c r="K2574" s="38"/>
    </row>
    <row r="2577" spans="1:22" ht="16.5" x14ac:dyDescent="0.35">
      <c r="A2577" s="190" t="str">
        <f>CONCATENATE("Подраздел: ",IF([1]Source!G3263&lt;&gt;"Новый подраздел", [1]Source!G3263, ""))</f>
        <v>Подраздел: Приточная установка</v>
      </c>
      <c r="B2577" s="190"/>
      <c r="C2577" s="190"/>
      <c r="D2577" s="190"/>
      <c r="E2577" s="190"/>
      <c r="F2577" s="190"/>
      <c r="G2577" s="190"/>
      <c r="H2577" s="190"/>
      <c r="I2577" s="190"/>
      <c r="J2577" s="190"/>
      <c r="K2577" s="190"/>
    </row>
    <row r="2578" spans="1:22" ht="42" x14ac:dyDescent="0.35">
      <c r="A2578" s="51">
        <v>256</v>
      </c>
      <c r="B2578" s="51" t="str">
        <f>[1]Source!F3267</f>
        <v>1.18-2403-21-4/1</v>
      </c>
      <c r="C2578" s="51" t="str">
        <f>[1]Source!G3267</f>
        <v>Техническое обслуживание приточных установок производительностью до 5000 м3/ч - ежеквартальное</v>
      </c>
      <c r="D2578" s="50" t="str">
        <f>[1]Source!H3267</f>
        <v>установка</v>
      </c>
      <c r="E2578" s="48">
        <f>[1]Source!I3267</f>
        <v>1</v>
      </c>
      <c r="F2578" s="42"/>
      <c r="G2578" s="49"/>
      <c r="H2578" s="48"/>
      <c r="I2578" s="48"/>
      <c r="J2578" s="42"/>
      <c r="K2578" s="42"/>
      <c r="Q2578">
        <f>ROUND(([1]Source!BZ3267/100)*ROUND(([1]Source!AF3267*[1]Source!AV3267)*[1]Source!I3267, 2), 2)</f>
        <v>3192.17</v>
      </c>
      <c r="R2578">
        <f>[1]Source!X3267</f>
        <v>3192.17</v>
      </c>
      <c r="S2578">
        <f>ROUND(([1]Source!CA3267/100)*ROUND(([1]Source!AF3267*[1]Source!AV3267)*[1]Source!I3267, 2), 2)</f>
        <v>456.02</v>
      </c>
      <c r="T2578">
        <f>[1]Source!Y3267</f>
        <v>456.02</v>
      </c>
      <c r="U2578">
        <f>ROUND((175/100)*ROUND(([1]Source!AE3267*[1]Source!AV3267)*[1]Source!I3267, 2), 2)</f>
        <v>7.0000000000000007E-2</v>
      </c>
      <c r="V2578">
        <f>ROUND((108/100)*ROUND([1]Source!CS3267*[1]Source!I3267, 2), 2)</f>
        <v>0.04</v>
      </c>
    </row>
    <row r="2579" spans="1:22" ht="14.5" x14ac:dyDescent="0.35">
      <c r="A2579" s="51"/>
      <c r="B2579" s="51"/>
      <c r="C2579" s="51" t="s">
        <v>183</v>
      </c>
      <c r="D2579" s="50"/>
      <c r="E2579" s="48"/>
      <c r="F2579" s="42">
        <f>[1]Source!AO3267</f>
        <v>1140.06</v>
      </c>
      <c r="G2579" s="49" t="str">
        <f>[1]Source!DG3267</f>
        <v>)*4</v>
      </c>
      <c r="H2579" s="48">
        <f>[1]Source!AV3267</f>
        <v>1</v>
      </c>
      <c r="I2579" s="48">
        <f>IF([1]Source!BA3267&lt;&gt; 0, [1]Source!BA3267, 1)</f>
        <v>1</v>
      </c>
      <c r="J2579" s="42">
        <f>[1]Source!S3267</f>
        <v>4560.24</v>
      </c>
      <c r="K2579" s="42"/>
    </row>
    <row r="2580" spans="1:22" ht="14.5" x14ac:dyDescent="0.35">
      <c r="A2580" s="51"/>
      <c r="B2580" s="51"/>
      <c r="C2580" s="51" t="s">
        <v>182</v>
      </c>
      <c r="D2580" s="50"/>
      <c r="E2580" s="48"/>
      <c r="F2580" s="42">
        <f>[1]Source!AM3267</f>
        <v>1.52</v>
      </c>
      <c r="G2580" s="49" t="str">
        <f>[1]Source!DE3267</f>
        <v>)*4</v>
      </c>
      <c r="H2580" s="48">
        <f>[1]Source!AV3267</f>
        <v>1</v>
      </c>
      <c r="I2580" s="48">
        <f>IF([1]Source!BB3267&lt;&gt; 0, [1]Source!BB3267, 1)</f>
        <v>1</v>
      </c>
      <c r="J2580" s="42">
        <f>[1]Source!Q3267</f>
        <v>6.08</v>
      </c>
      <c r="K2580" s="42"/>
    </row>
    <row r="2581" spans="1:22" ht="14.5" x14ac:dyDescent="0.35">
      <c r="A2581" s="51"/>
      <c r="B2581" s="51"/>
      <c r="C2581" s="51" t="s">
        <v>181</v>
      </c>
      <c r="D2581" s="50"/>
      <c r="E2581" s="48"/>
      <c r="F2581" s="42">
        <f>[1]Source!AN3267</f>
        <v>0.01</v>
      </c>
      <c r="G2581" s="49" t="str">
        <f>[1]Source!DF3267</f>
        <v>)*4</v>
      </c>
      <c r="H2581" s="48">
        <f>[1]Source!AV3267</f>
        <v>1</v>
      </c>
      <c r="I2581" s="48">
        <f>IF([1]Source!BS3267&lt;&gt; 0, [1]Source!BS3267, 1)</f>
        <v>1</v>
      </c>
      <c r="J2581" s="52">
        <f>[1]Source!R3267</f>
        <v>0.04</v>
      </c>
      <c r="K2581" s="42"/>
    </row>
    <row r="2582" spans="1:22" ht="14.5" x14ac:dyDescent="0.35">
      <c r="A2582" s="51"/>
      <c r="B2582" s="51"/>
      <c r="C2582" s="51" t="s">
        <v>180</v>
      </c>
      <c r="D2582" s="50"/>
      <c r="E2582" s="48"/>
      <c r="F2582" s="42">
        <f>[1]Source!AL3267</f>
        <v>9.3699999999999992</v>
      </c>
      <c r="G2582" s="49" t="str">
        <f>[1]Source!DD3267</f>
        <v>)*4</v>
      </c>
      <c r="H2582" s="48">
        <f>[1]Source!AW3267</f>
        <v>1</v>
      </c>
      <c r="I2582" s="48">
        <f>IF([1]Source!BC3267&lt;&gt; 0, [1]Source!BC3267, 1)</f>
        <v>1</v>
      </c>
      <c r="J2582" s="42">
        <f>[1]Source!P3267</f>
        <v>37.479999999999997</v>
      </c>
      <c r="K2582" s="42"/>
    </row>
    <row r="2583" spans="1:22" ht="14.5" x14ac:dyDescent="0.35">
      <c r="A2583" s="51"/>
      <c r="B2583" s="51"/>
      <c r="C2583" s="51" t="s">
        <v>179</v>
      </c>
      <c r="D2583" s="50" t="s">
        <v>176</v>
      </c>
      <c r="E2583" s="48">
        <f>[1]Source!AT3267</f>
        <v>70</v>
      </c>
      <c r="F2583" s="42"/>
      <c r="G2583" s="49"/>
      <c r="H2583" s="48"/>
      <c r="I2583" s="48"/>
      <c r="J2583" s="42">
        <f>SUM(R2578:R2582)</f>
        <v>3192.17</v>
      </c>
      <c r="K2583" s="42"/>
    </row>
    <row r="2584" spans="1:22" ht="14.5" x14ac:dyDescent="0.35">
      <c r="A2584" s="51"/>
      <c r="B2584" s="51"/>
      <c r="C2584" s="51" t="s">
        <v>178</v>
      </c>
      <c r="D2584" s="50" t="s">
        <v>176</v>
      </c>
      <c r="E2584" s="48">
        <f>[1]Source!AU3267</f>
        <v>10</v>
      </c>
      <c r="F2584" s="42"/>
      <c r="G2584" s="49"/>
      <c r="H2584" s="48"/>
      <c r="I2584" s="48"/>
      <c r="J2584" s="42">
        <f>SUM(T2578:T2583)</f>
        <v>456.02</v>
      </c>
      <c r="K2584" s="42"/>
    </row>
    <row r="2585" spans="1:22" ht="14.5" x14ac:dyDescent="0.35">
      <c r="A2585" s="51"/>
      <c r="B2585" s="51"/>
      <c r="C2585" s="51" t="s">
        <v>177</v>
      </c>
      <c r="D2585" s="50" t="s">
        <v>176</v>
      </c>
      <c r="E2585" s="48">
        <f>108</f>
        <v>108</v>
      </c>
      <c r="F2585" s="42"/>
      <c r="G2585" s="49"/>
      <c r="H2585" s="48"/>
      <c r="I2585" s="48"/>
      <c r="J2585" s="42">
        <f>SUM(V2578:V2584)</f>
        <v>0.04</v>
      </c>
      <c r="K2585" s="42"/>
    </row>
    <row r="2586" spans="1:22" ht="14.5" x14ac:dyDescent="0.35">
      <c r="A2586" s="51"/>
      <c r="B2586" s="51"/>
      <c r="C2586" s="51" t="s">
        <v>175</v>
      </c>
      <c r="D2586" s="50" t="s">
        <v>174</v>
      </c>
      <c r="E2586" s="48">
        <f>[1]Source!AQ3267</f>
        <v>3.14</v>
      </c>
      <c r="F2586" s="42"/>
      <c r="G2586" s="49" t="str">
        <f>[1]Source!DI3267</f>
        <v>)*4</v>
      </c>
      <c r="H2586" s="48">
        <f>[1]Source!AV3267</f>
        <v>1</v>
      </c>
      <c r="I2586" s="48"/>
      <c r="J2586" s="42"/>
      <c r="K2586" s="42">
        <f>[1]Source!U3267</f>
        <v>12.56</v>
      </c>
    </row>
    <row r="2587" spans="1:22" ht="14" x14ac:dyDescent="0.3">
      <c r="A2587" s="47"/>
      <c r="B2587" s="47"/>
      <c r="C2587" s="47"/>
      <c r="D2587" s="47"/>
      <c r="E2587" s="47"/>
      <c r="F2587" s="47"/>
      <c r="G2587" s="47"/>
      <c r="H2587" s="47"/>
      <c r="I2587" s="183">
        <f>J2579+J2580+J2582+J2583+J2584+J2585</f>
        <v>8252.0300000000007</v>
      </c>
      <c r="J2587" s="183"/>
      <c r="K2587" s="46">
        <f>IF([1]Source!I3267&lt;&gt;0, ROUND(I2587/[1]Source!I3267, 2), 0)</f>
        <v>8252.0300000000007</v>
      </c>
      <c r="P2587" s="45">
        <f>I2587</f>
        <v>8252.0300000000007</v>
      </c>
    </row>
    <row r="2588" spans="1:22" ht="42" x14ac:dyDescent="0.35">
      <c r="A2588" s="51">
        <v>257</v>
      </c>
      <c r="B2588" s="51" t="str">
        <f>[1]Source!F3268</f>
        <v>1.18-2403-15-1/1</v>
      </c>
      <c r="C2588" s="51" t="str">
        <f>[1]Source!G3268</f>
        <v>Очистка и дезинфекция приточных установок производительностью до 5000 м3/ч</v>
      </c>
      <c r="D2588" s="50" t="str">
        <f>[1]Source!H3268</f>
        <v>установка</v>
      </c>
      <c r="E2588" s="48">
        <f>[1]Source!I3268</f>
        <v>1</v>
      </c>
      <c r="F2588" s="42"/>
      <c r="G2588" s="49"/>
      <c r="H2588" s="48"/>
      <c r="I2588" s="48"/>
      <c r="J2588" s="42"/>
      <c r="K2588" s="42"/>
      <c r="Q2588">
        <f>ROUND(([1]Source!BZ3268/100)*ROUND(([1]Source!AF3268*[1]Source!AV3268)*[1]Source!I3268, 2), 2)</f>
        <v>8992.14</v>
      </c>
      <c r="R2588">
        <f>[1]Source!X3268</f>
        <v>8992.14</v>
      </c>
      <c r="S2588">
        <f>ROUND(([1]Source!CA3268/100)*ROUND(([1]Source!AF3268*[1]Source!AV3268)*[1]Source!I3268, 2), 2)</f>
        <v>1284.5899999999999</v>
      </c>
      <c r="T2588">
        <f>[1]Source!Y3268</f>
        <v>1284.5899999999999</v>
      </c>
      <c r="U2588">
        <f>ROUND((175/100)*ROUND(([1]Source!AE3268*[1]Source!AV3268)*[1]Source!I3268, 2), 2)</f>
        <v>9841.65</v>
      </c>
      <c r="V2588">
        <f>ROUND((108/100)*ROUND([1]Source!CS3268*[1]Source!I3268, 2), 2)</f>
        <v>6073.7</v>
      </c>
    </row>
    <row r="2589" spans="1:22" ht="14.5" x14ac:dyDescent="0.35">
      <c r="A2589" s="51"/>
      <c r="B2589" s="51"/>
      <c r="C2589" s="51" t="s">
        <v>183</v>
      </c>
      <c r="D2589" s="50"/>
      <c r="E2589" s="48"/>
      <c r="F2589" s="42">
        <f>[1]Source!AO3268</f>
        <v>3211.48</v>
      </c>
      <c r="G2589" s="49" t="str">
        <f>[1]Source!DG3268</f>
        <v>)*4</v>
      </c>
      <c r="H2589" s="48">
        <f>[1]Source!AV3268</f>
        <v>1</v>
      </c>
      <c r="I2589" s="48">
        <f>IF([1]Source!BA3268&lt;&gt; 0, [1]Source!BA3268, 1)</f>
        <v>1</v>
      </c>
      <c r="J2589" s="42">
        <f>[1]Source!S3268</f>
        <v>12845.92</v>
      </c>
      <c r="K2589" s="42"/>
    </row>
    <row r="2590" spans="1:22" ht="14.5" x14ac:dyDescent="0.35">
      <c r="A2590" s="51"/>
      <c r="B2590" s="51"/>
      <c r="C2590" s="51" t="s">
        <v>182</v>
      </c>
      <c r="D2590" s="50"/>
      <c r="E2590" s="48"/>
      <c r="F2590" s="42">
        <f>[1]Source!AM3268</f>
        <v>2255.44</v>
      </c>
      <c r="G2590" s="49" t="str">
        <f>[1]Source!DE3268</f>
        <v>)*4</v>
      </c>
      <c r="H2590" s="48">
        <f>[1]Source!AV3268</f>
        <v>1</v>
      </c>
      <c r="I2590" s="48">
        <f>IF([1]Source!BB3268&lt;&gt; 0, [1]Source!BB3268, 1)</f>
        <v>1</v>
      </c>
      <c r="J2590" s="42">
        <f>[1]Source!Q3268</f>
        <v>9021.76</v>
      </c>
      <c r="K2590" s="42"/>
    </row>
    <row r="2591" spans="1:22" ht="14.5" x14ac:dyDescent="0.35">
      <c r="A2591" s="51"/>
      <c r="B2591" s="51"/>
      <c r="C2591" s="51" t="s">
        <v>181</v>
      </c>
      <c r="D2591" s="50"/>
      <c r="E2591" s="48"/>
      <c r="F2591" s="42">
        <f>[1]Source!AN3268</f>
        <v>1405.95</v>
      </c>
      <c r="G2591" s="49" t="str">
        <f>[1]Source!DF3268</f>
        <v>)*4</v>
      </c>
      <c r="H2591" s="48">
        <f>[1]Source!AV3268</f>
        <v>1</v>
      </c>
      <c r="I2591" s="48">
        <f>IF([1]Source!BS3268&lt;&gt; 0, [1]Source!BS3268, 1)</f>
        <v>1</v>
      </c>
      <c r="J2591" s="52">
        <f>[1]Source!R3268</f>
        <v>5623.8</v>
      </c>
      <c r="K2591" s="42"/>
    </row>
    <row r="2592" spans="1:22" ht="14.5" x14ac:dyDescent="0.35">
      <c r="A2592" s="51"/>
      <c r="B2592" s="51"/>
      <c r="C2592" s="51" t="s">
        <v>180</v>
      </c>
      <c r="D2592" s="50"/>
      <c r="E2592" s="48"/>
      <c r="F2592" s="42">
        <f>[1]Source!AL3268</f>
        <v>14.66</v>
      </c>
      <c r="G2592" s="49" t="str">
        <f>[1]Source!DD3268</f>
        <v>)*4</v>
      </c>
      <c r="H2592" s="48">
        <f>[1]Source!AW3268</f>
        <v>1</v>
      </c>
      <c r="I2592" s="48">
        <f>IF([1]Source!BC3268&lt;&gt; 0, [1]Source!BC3268, 1)</f>
        <v>1</v>
      </c>
      <c r="J2592" s="42">
        <f>[1]Source!P3268</f>
        <v>58.64</v>
      </c>
      <c r="K2592" s="42"/>
    </row>
    <row r="2593" spans="1:22" ht="14.5" x14ac:dyDescent="0.35">
      <c r="A2593" s="51"/>
      <c r="B2593" s="51"/>
      <c r="C2593" s="51" t="s">
        <v>179</v>
      </c>
      <c r="D2593" s="50" t="s">
        <v>176</v>
      </c>
      <c r="E2593" s="48">
        <f>[1]Source!AT3268</f>
        <v>70</v>
      </c>
      <c r="F2593" s="42"/>
      <c r="G2593" s="49"/>
      <c r="H2593" s="48"/>
      <c r="I2593" s="48"/>
      <c r="J2593" s="42">
        <f>SUM(R2588:R2592)</f>
        <v>8992.14</v>
      </c>
      <c r="K2593" s="42"/>
    </row>
    <row r="2594" spans="1:22" ht="14.5" x14ac:dyDescent="0.35">
      <c r="A2594" s="51"/>
      <c r="B2594" s="51"/>
      <c r="C2594" s="51" t="s">
        <v>178</v>
      </c>
      <c r="D2594" s="50" t="s">
        <v>176</v>
      </c>
      <c r="E2594" s="48">
        <f>[1]Source!AU3268</f>
        <v>10</v>
      </c>
      <c r="F2594" s="42"/>
      <c r="G2594" s="49"/>
      <c r="H2594" s="48"/>
      <c r="I2594" s="48"/>
      <c r="J2594" s="42">
        <f>SUM(T2588:T2593)</f>
        <v>1284.5899999999999</v>
      </c>
      <c r="K2594" s="42"/>
    </row>
    <row r="2595" spans="1:22" ht="14.5" x14ac:dyDescent="0.35">
      <c r="A2595" s="51"/>
      <c r="B2595" s="51"/>
      <c r="C2595" s="51" t="s">
        <v>177</v>
      </c>
      <c r="D2595" s="50" t="s">
        <v>176</v>
      </c>
      <c r="E2595" s="48">
        <f>108</f>
        <v>108</v>
      </c>
      <c r="F2595" s="42"/>
      <c r="G2595" s="49"/>
      <c r="H2595" s="48"/>
      <c r="I2595" s="48"/>
      <c r="J2595" s="42">
        <f>SUM(V2588:V2594)</f>
        <v>6073.7</v>
      </c>
      <c r="K2595" s="42"/>
    </row>
    <row r="2596" spans="1:22" ht="14.5" x14ac:dyDescent="0.35">
      <c r="A2596" s="51"/>
      <c r="B2596" s="51"/>
      <c r="C2596" s="51" t="s">
        <v>175</v>
      </c>
      <c r="D2596" s="50" t="s">
        <v>174</v>
      </c>
      <c r="E2596" s="48">
        <f>[1]Source!AQ3268</f>
        <v>10.55</v>
      </c>
      <c r="F2596" s="42"/>
      <c r="G2596" s="49" t="str">
        <f>[1]Source!DI3268</f>
        <v>)*4</v>
      </c>
      <c r="H2596" s="48">
        <f>[1]Source!AV3268</f>
        <v>1</v>
      </c>
      <c r="I2596" s="48"/>
      <c r="J2596" s="42"/>
      <c r="K2596" s="42">
        <f>[1]Source!U3268</f>
        <v>42.2</v>
      </c>
    </row>
    <row r="2597" spans="1:22" ht="14" x14ac:dyDescent="0.3">
      <c r="A2597" s="47"/>
      <c r="B2597" s="47"/>
      <c r="C2597" s="47"/>
      <c r="D2597" s="47"/>
      <c r="E2597" s="47"/>
      <c r="F2597" s="47"/>
      <c r="G2597" s="47"/>
      <c r="H2597" s="47"/>
      <c r="I2597" s="183">
        <f>J2589+J2590+J2592+J2593+J2594+J2595</f>
        <v>38276.75</v>
      </c>
      <c r="J2597" s="183"/>
      <c r="K2597" s="46">
        <f>IF([1]Source!I3268&lt;&gt;0, ROUND(I2597/[1]Source!I3268, 2), 0)</f>
        <v>38276.75</v>
      </c>
      <c r="P2597" s="45">
        <f>I2597</f>
        <v>38276.75</v>
      </c>
    </row>
    <row r="2599" spans="1:22" ht="14" x14ac:dyDescent="0.3">
      <c r="A2599" s="189" t="str">
        <f>CONCATENATE("Итого по подразделу: ",IF([1]Source!G3270&lt;&gt;"Новый подраздел", [1]Source!G3270, ""))</f>
        <v>Итого по подразделу: Приточная установка</v>
      </c>
      <c r="B2599" s="189"/>
      <c r="C2599" s="189"/>
      <c r="D2599" s="189"/>
      <c r="E2599" s="189"/>
      <c r="F2599" s="189"/>
      <c r="G2599" s="189"/>
      <c r="H2599" s="189"/>
      <c r="I2599" s="184">
        <f>SUM(P2577:P2598)</f>
        <v>46528.78</v>
      </c>
      <c r="J2599" s="185"/>
      <c r="K2599" s="38"/>
    </row>
    <row r="2602" spans="1:22" ht="16.5" x14ac:dyDescent="0.35">
      <c r="A2602" s="190" t="str">
        <f>CONCATENATE("Подраздел: ",IF([1]Source!G3300&lt;&gt;"Новый подраздел", [1]Source!G3300, ""))</f>
        <v>Подраздел: Вытяжная установка</v>
      </c>
      <c r="B2602" s="190"/>
      <c r="C2602" s="190"/>
      <c r="D2602" s="190"/>
      <c r="E2602" s="190"/>
      <c r="F2602" s="190"/>
      <c r="G2602" s="190"/>
      <c r="H2602" s="190"/>
      <c r="I2602" s="190"/>
      <c r="J2602" s="190"/>
      <c r="K2602" s="190"/>
    </row>
    <row r="2603" spans="1:22" ht="42" x14ac:dyDescent="0.35">
      <c r="A2603" s="51">
        <v>258</v>
      </c>
      <c r="B2603" s="51" t="str">
        <f>[1]Source!F3304</f>
        <v>1.18-2403-20-3/1</v>
      </c>
      <c r="C2603" s="51" t="str">
        <f>[1]Source!G3304</f>
        <v>Техническое обслуживание вытяжных установок производительностью до 5000 м3/ч - ежеквартальное</v>
      </c>
      <c r="D2603" s="50" t="str">
        <f>[1]Source!H3304</f>
        <v>установка</v>
      </c>
      <c r="E2603" s="48">
        <f>[1]Source!I3304</f>
        <v>1</v>
      </c>
      <c r="F2603" s="42"/>
      <c r="G2603" s="49"/>
      <c r="H2603" s="48"/>
      <c r="I2603" s="48"/>
      <c r="J2603" s="42"/>
      <c r="K2603" s="42"/>
      <c r="Q2603">
        <f>ROUND(([1]Source!BZ3304/100)*ROUND(([1]Source!AF3304*[1]Source!AV3304)*[1]Source!I3304, 2), 2)</f>
        <v>2419.54</v>
      </c>
      <c r="R2603">
        <f>[1]Source!X3304</f>
        <v>2419.54</v>
      </c>
      <c r="S2603">
        <f>ROUND(([1]Source!CA3304/100)*ROUND(([1]Source!AF3304*[1]Source!AV3304)*[1]Source!I3304, 2), 2)</f>
        <v>345.65</v>
      </c>
      <c r="T2603">
        <f>[1]Source!Y3304</f>
        <v>345.65</v>
      </c>
      <c r="U2603">
        <f>ROUND((175/100)*ROUND(([1]Source!AE3304*[1]Source!AV3304)*[1]Source!I3304, 2), 2)</f>
        <v>0</v>
      </c>
      <c r="V2603">
        <f>ROUND((108/100)*ROUND([1]Source!CS3304*[1]Source!I3304, 2), 2)</f>
        <v>0</v>
      </c>
    </row>
    <row r="2604" spans="1:22" ht="14.5" x14ac:dyDescent="0.35">
      <c r="A2604" s="51"/>
      <c r="B2604" s="51"/>
      <c r="C2604" s="51" t="s">
        <v>183</v>
      </c>
      <c r="D2604" s="50"/>
      <c r="E2604" s="48"/>
      <c r="F2604" s="42">
        <f>[1]Source!AO3304</f>
        <v>864.12</v>
      </c>
      <c r="G2604" s="49" t="str">
        <f>[1]Source!DG3304</f>
        <v>)*4</v>
      </c>
      <c r="H2604" s="48">
        <f>[1]Source!AV3304</f>
        <v>1</v>
      </c>
      <c r="I2604" s="48">
        <f>IF([1]Source!BA3304&lt;&gt; 0, [1]Source!BA3304, 1)</f>
        <v>1</v>
      </c>
      <c r="J2604" s="42">
        <f>[1]Source!S3304</f>
        <v>3456.48</v>
      </c>
      <c r="K2604" s="42"/>
    </row>
    <row r="2605" spans="1:22" ht="14.5" x14ac:dyDescent="0.35">
      <c r="A2605" s="51"/>
      <c r="B2605" s="51"/>
      <c r="C2605" s="51" t="s">
        <v>180</v>
      </c>
      <c r="D2605" s="50"/>
      <c r="E2605" s="48"/>
      <c r="F2605" s="42">
        <f>[1]Source!AL3304</f>
        <v>0.03</v>
      </c>
      <c r="G2605" s="49" t="str">
        <f>[1]Source!DD3304</f>
        <v>)*4</v>
      </c>
      <c r="H2605" s="48">
        <f>[1]Source!AW3304</f>
        <v>1</v>
      </c>
      <c r="I2605" s="48">
        <f>IF([1]Source!BC3304&lt;&gt; 0, [1]Source!BC3304, 1)</f>
        <v>1</v>
      </c>
      <c r="J2605" s="42">
        <f>[1]Source!P3304</f>
        <v>0.12</v>
      </c>
      <c r="K2605" s="42"/>
    </row>
    <row r="2606" spans="1:22" ht="14.5" x14ac:dyDescent="0.35">
      <c r="A2606" s="51"/>
      <c r="B2606" s="51"/>
      <c r="C2606" s="51" t="s">
        <v>179</v>
      </c>
      <c r="D2606" s="50" t="s">
        <v>176</v>
      </c>
      <c r="E2606" s="48">
        <f>[1]Source!AT3304</f>
        <v>70</v>
      </c>
      <c r="F2606" s="42"/>
      <c r="G2606" s="49"/>
      <c r="H2606" s="48"/>
      <c r="I2606" s="48"/>
      <c r="J2606" s="42">
        <f>SUM(R2603:R2605)</f>
        <v>2419.54</v>
      </c>
      <c r="K2606" s="42"/>
    </row>
    <row r="2607" spans="1:22" ht="14.5" x14ac:dyDescent="0.35">
      <c r="A2607" s="51"/>
      <c r="B2607" s="51"/>
      <c r="C2607" s="51" t="s">
        <v>178</v>
      </c>
      <c r="D2607" s="50" t="s">
        <v>176</v>
      </c>
      <c r="E2607" s="48">
        <f>[1]Source!AU3304</f>
        <v>10</v>
      </c>
      <c r="F2607" s="42"/>
      <c r="G2607" s="49"/>
      <c r="H2607" s="48"/>
      <c r="I2607" s="48"/>
      <c r="J2607" s="42">
        <f>SUM(T2603:T2606)</f>
        <v>345.65</v>
      </c>
      <c r="K2607" s="42"/>
    </row>
    <row r="2608" spans="1:22" ht="14.5" x14ac:dyDescent="0.35">
      <c r="A2608" s="51"/>
      <c r="B2608" s="51"/>
      <c r="C2608" s="51" t="s">
        <v>175</v>
      </c>
      <c r="D2608" s="50" t="s">
        <v>174</v>
      </c>
      <c r="E2608" s="48">
        <f>[1]Source!AQ3304</f>
        <v>2.38</v>
      </c>
      <c r="F2608" s="42"/>
      <c r="G2608" s="49" t="str">
        <f>[1]Source!DI3304</f>
        <v>)*4</v>
      </c>
      <c r="H2608" s="48">
        <f>[1]Source!AV3304</f>
        <v>1</v>
      </c>
      <c r="I2608" s="48"/>
      <c r="J2608" s="42"/>
      <c r="K2608" s="42">
        <f>[1]Source!U3304</f>
        <v>9.52</v>
      </c>
    </row>
    <row r="2609" spans="1:22" ht="14" x14ac:dyDescent="0.3">
      <c r="A2609" s="47"/>
      <c r="B2609" s="47"/>
      <c r="C2609" s="47"/>
      <c r="D2609" s="47"/>
      <c r="E2609" s="47"/>
      <c r="F2609" s="47"/>
      <c r="G2609" s="47"/>
      <c r="H2609" s="47"/>
      <c r="I2609" s="183">
        <f>J2604+J2605+J2606+J2607</f>
        <v>6221.7899999999991</v>
      </c>
      <c r="J2609" s="183"/>
      <c r="K2609" s="46">
        <f>IF([1]Source!I3304&lt;&gt;0, ROUND(I2609/[1]Source!I3304, 2), 0)</f>
        <v>6221.79</v>
      </c>
      <c r="P2609" s="45">
        <f>I2609</f>
        <v>6221.7899999999991</v>
      </c>
    </row>
    <row r="2611" spans="1:22" ht="14" x14ac:dyDescent="0.3">
      <c r="A2611" s="189" t="str">
        <f>CONCATENATE("Итого по подразделу: ",IF([1]Source!G3306&lt;&gt;"Новый подраздел", [1]Source!G3306, ""))</f>
        <v>Итого по подразделу: Вытяжная установка</v>
      </c>
      <c r="B2611" s="189"/>
      <c r="C2611" s="189"/>
      <c r="D2611" s="189"/>
      <c r="E2611" s="189"/>
      <c r="F2611" s="189"/>
      <c r="G2611" s="189"/>
      <c r="H2611" s="189"/>
      <c r="I2611" s="184">
        <f>SUM(P2602:P2610)</f>
        <v>6221.7899999999991</v>
      </c>
      <c r="J2611" s="185"/>
      <c r="K2611" s="38"/>
    </row>
    <row r="2614" spans="1:22" ht="16.5" x14ac:dyDescent="0.35">
      <c r="A2614" s="190" t="str">
        <f>CONCATENATE("Подраздел: ",IF([1]Source!G3336&lt;&gt;"Новый подраздел", [1]Source!G3336, ""))</f>
        <v>Подраздел: Вытяжная установка</v>
      </c>
      <c r="B2614" s="190"/>
      <c r="C2614" s="190"/>
      <c r="D2614" s="190"/>
      <c r="E2614" s="190"/>
      <c r="F2614" s="190"/>
      <c r="G2614" s="190"/>
      <c r="H2614" s="190"/>
      <c r="I2614" s="190"/>
      <c r="J2614" s="190"/>
      <c r="K2614" s="190"/>
    </row>
    <row r="2615" spans="1:22" ht="42" x14ac:dyDescent="0.35">
      <c r="A2615" s="51">
        <v>259</v>
      </c>
      <c r="B2615" s="51" t="str">
        <f>[1]Source!F3340</f>
        <v>1.18-2403-20-3/1</v>
      </c>
      <c r="C2615" s="51" t="str">
        <f>[1]Source!G3340</f>
        <v>Техническое обслуживание вытяжных установок производительностью до 5000 м3/ч - ежеквартальное</v>
      </c>
      <c r="D2615" s="50" t="str">
        <f>[1]Source!H3340</f>
        <v>установка</v>
      </c>
      <c r="E2615" s="48">
        <f>[1]Source!I3340</f>
        <v>1</v>
      </c>
      <c r="F2615" s="42"/>
      <c r="G2615" s="49"/>
      <c r="H2615" s="48"/>
      <c r="I2615" s="48"/>
      <c r="J2615" s="42"/>
      <c r="K2615" s="42"/>
      <c r="Q2615">
        <f>ROUND(([1]Source!BZ3340/100)*ROUND(([1]Source!AF3340*[1]Source!AV3340)*[1]Source!I3340, 2), 2)</f>
        <v>2419.54</v>
      </c>
      <c r="R2615">
        <f>[1]Source!X3340</f>
        <v>2419.54</v>
      </c>
      <c r="S2615">
        <f>ROUND(([1]Source!CA3340/100)*ROUND(([1]Source!AF3340*[1]Source!AV3340)*[1]Source!I3340, 2), 2)</f>
        <v>345.65</v>
      </c>
      <c r="T2615">
        <f>[1]Source!Y3340</f>
        <v>345.65</v>
      </c>
      <c r="U2615">
        <f>ROUND((175/100)*ROUND(([1]Source!AE3340*[1]Source!AV3340)*[1]Source!I3340, 2), 2)</f>
        <v>0</v>
      </c>
      <c r="V2615">
        <f>ROUND((108/100)*ROUND([1]Source!CS3340*[1]Source!I3340, 2), 2)</f>
        <v>0</v>
      </c>
    </row>
    <row r="2616" spans="1:22" ht="14.5" x14ac:dyDescent="0.35">
      <c r="A2616" s="51"/>
      <c r="B2616" s="51"/>
      <c r="C2616" s="51" t="s">
        <v>183</v>
      </c>
      <c r="D2616" s="50"/>
      <c r="E2616" s="48"/>
      <c r="F2616" s="42">
        <f>[1]Source!AO3340</f>
        <v>864.12</v>
      </c>
      <c r="G2616" s="49" t="str">
        <f>[1]Source!DG3340</f>
        <v>)*4</v>
      </c>
      <c r="H2616" s="48">
        <f>[1]Source!AV3340</f>
        <v>1</v>
      </c>
      <c r="I2616" s="48">
        <f>IF([1]Source!BA3340&lt;&gt; 0, [1]Source!BA3340, 1)</f>
        <v>1</v>
      </c>
      <c r="J2616" s="42">
        <f>[1]Source!S3340</f>
        <v>3456.48</v>
      </c>
      <c r="K2616" s="42"/>
    </row>
    <row r="2617" spans="1:22" ht="14.5" x14ac:dyDescent="0.35">
      <c r="A2617" s="51"/>
      <c r="B2617" s="51"/>
      <c r="C2617" s="51" t="s">
        <v>180</v>
      </c>
      <c r="D2617" s="50"/>
      <c r="E2617" s="48"/>
      <c r="F2617" s="42">
        <f>[1]Source!AL3340</f>
        <v>0.03</v>
      </c>
      <c r="G2617" s="49" t="str">
        <f>[1]Source!DD3340</f>
        <v>)*4</v>
      </c>
      <c r="H2617" s="48">
        <f>[1]Source!AW3340</f>
        <v>1</v>
      </c>
      <c r="I2617" s="48">
        <f>IF([1]Source!BC3340&lt;&gt; 0, [1]Source!BC3340, 1)</f>
        <v>1</v>
      </c>
      <c r="J2617" s="42">
        <f>[1]Source!P3340</f>
        <v>0.12</v>
      </c>
      <c r="K2617" s="42"/>
    </row>
    <row r="2618" spans="1:22" ht="14.5" x14ac:dyDescent="0.35">
      <c r="A2618" s="51"/>
      <c r="B2618" s="51"/>
      <c r="C2618" s="51" t="s">
        <v>179</v>
      </c>
      <c r="D2618" s="50" t="s">
        <v>176</v>
      </c>
      <c r="E2618" s="48">
        <f>[1]Source!AT3340</f>
        <v>70</v>
      </c>
      <c r="F2618" s="42"/>
      <c r="G2618" s="49"/>
      <c r="H2618" s="48"/>
      <c r="I2618" s="48"/>
      <c r="J2618" s="42">
        <f>SUM(R2615:R2617)</f>
        <v>2419.54</v>
      </c>
      <c r="K2618" s="42"/>
    </row>
    <row r="2619" spans="1:22" ht="14.5" x14ac:dyDescent="0.35">
      <c r="A2619" s="51"/>
      <c r="B2619" s="51"/>
      <c r="C2619" s="51" t="s">
        <v>178</v>
      </c>
      <c r="D2619" s="50" t="s">
        <v>176</v>
      </c>
      <c r="E2619" s="48">
        <f>[1]Source!AU3340</f>
        <v>10</v>
      </c>
      <c r="F2619" s="42"/>
      <c r="G2619" s="49"/>
      <c r="H2619" s="48"/>
      <c r="I2619" s="48"/>
      <c r="J2619" s="42">
        <f>SUM(T2615:T2618)</f>
        <v>345.65</v>
      </c>
      <c r="K2619" s="42"/>
    </row>
    <row r="2620" spans="1:22" ht="14.5" x14ac:dyDescent="0.35">
      <c r="A2620" s="51"/>
      <c r="B2620" s="51"/>
      <c r="C2620" s="51" t="s">
        <v>175</v>
      </c>
      <c r="D2620" s="50" t="s">
        <v>174</v>
      </c>
      <c r="E2620" s="48">
        <f>[1]Source!AQ3340</f>
        <v>2.38</v>
      </c>
      <c r="F2620" s="42"/>
      <c r="G2620" s="49" t="str">
        <f>[1]Source!DI3340</f>
        <v>)*4</v>
      </c>
      <c r="H2620" s="48">
        <f>[1]Source!AV3340</f>
        <v>1</v>
      </c>
      <c r="I2620" s="48"/>
      <c r="J2620" s="42"/>
      <c r="K2620" s="42">
        <f>[1]Source!U3340</f>
        <v>9.52</v>
      </c>
    </row>
    <row r="2621" spans="1:22" ht="14" x14ac:dyDescent="0.3">
      <c r="A2621" s="47"/>
      <c r="B2621" s="47"/>
      <c r="C2621" s="47"/>
      <c r="D2621" s="47"/>
      <c r="E2621" s="47"/>
      <c r="F2621" s="47"/>
      <c r="G2621" s="47"/>
      <c r="H2621" s="47"/>
      <c r="I2621" s="183">
        <f>J2616+J2617+J2618+J2619</f>
        <v>6221.7899999999991</v>
      </c>
      <c r="J2621" s="183"/>
      <c r="K2621" s="46">
        <f>IF([1]Source!I3340&lt;&gt;0, ROUND(I2621/[1]Source!I3340, 2), 0)</f>
        <v>6221.79</v>
      </c>
      <c r="P2621" s="45">
        <f>I2621</f>
        <v>6221.7899999999991</v>
      </c>
    </row>
    <row r="2623" spans="1:22" ht="14" x14ac:dyDescent="0.3">
      <c r="A2623" s="189" t="str">
        <f>CONCATENATE("Итого по подразделу: ",IF([1]Source!G3342&lt;&gt;"Новый подраздел", [1]Source!G3342, ""))</f>
        <v>Итого по подразделу: Вытяжная установка</v>
      </c>
      <c r="B2623" s="189"/>
      <c r="C2623" s="189"/>
      <c r="D2623" s="189"/>
      <c r="E2623" s="189"/>
      <c r="F2623" s="189"/>
      <c r="G2623" s="189"/>
      <c r="H2623" s="189"/>
      <c r="I2623" s="184">
        <f>SUM(P2614:P2622)</f>
        <v>6221.7899999999991</v>
      </c>
      <c r="J2623" s="185"/>
      <c r="K2623" s="38"/>
    </row>
    <row r="2626" spans="1:22" ht="16.5" x14ac:dyDescent="0.35">
      <c r="A2626" s="190" t="str">
        <f>CONCATENATE("Подраздел: ",IF([1]Source!G3372&lt;&gt;"Новый подраздел", [1]Source!G3372, ""))</f>
        <v>Подраздел: Вытяжная установка</v>
      </c>
      <c r="B2626" s="190"/>
      <c r="C2626" s="190"/>
      <c r="D2626" s="190"/>
      <c r="E2626" s="190"/>
      <c r="F2626" s="190"/>
      <c r="G2626" s="190"/>
      <c r="H2626" s="190"/>
      <c r="I2626" s="190"/>
      <c r="J2626" s="190"/>
      <c r="K2626" s="190"/>
    </row>
    <row r="2627" spans="1:22" ht="42" x14ac:dyDescent="0.35">
      <c r="A2627" s="51">
        <v>260</v>
      </c>
      <c r="B2627" s="51" t="str">
        <f>[1]Source!F3376</f>
        <v>1.18-2403-20-3/1</v>
      </c>
      <c r="C2627" s="51" t="str">
        <f>[1]Source!G3376</f>
        <v>Техническое обслуживание вытяжных установок производительностью до 5000 м3/ч - ежеквартальное</v>
      </c>
      <c r="D2627" s="50" t="str">
        <f>[1]Source!H3376</f>
        <v>установка</v>
      </c>
      <c r="E2627" s="48">
        <f>[1]Source!I3376</f>
        <v>1</v>
      </c>
      <c r="F2627" s="42"/>
      <c r="G2627" s="49"/>
      <c r="H2627" s="48"/>
      <c r="I2627" s="48"/>
      <c r="J2627" s="42"/>
      <c r="K2627" s="42"/>
      <c r="Q2627">
        <f>ROUND(([1]Source!BZ3376/100)*ROUND(([1]Source!AF3376*[1]Source!AV3376)*[1]Source!I3376, 2), 2)</f>
        <v>2419.54</v>
      </c>
      <c r="R2627">
        <f>[1]Source!X3376</f>
        <v>2419.54</v>
      </c>
      <c r="S2627">
        <f>ROUND(([1]Source!CA3376/100)*ROUND(([1]Source!AF3376*[1]Source!AV3376)*[1]Source!I3376, 2), 2)</f>
        <v>345.65</v>
      </c>
      <c r="T2627">
        <f>[1]Source!Y3376</f>
        <v>345.65</v>
      </c>
      <c r="U2627">
        <f>ROUND((175/100)*ROUND(([1]Source!AE3376*[1]Source!AV3376)*[1]Source!I3376, 2), 2)</f>
        <v>0</v>
      </c>
      <c r="V2627">
        <f>ROUND((108/100)*ROUND([1]Source!CS3376*[1]Source!I3376, 2), 2)</f>
        <v>0</v>
      </c>
    </row>
    <row r="2628" spans="1:22" ht="14.5" x14ac:dyDescent="0.35">
      <c r="A2628" s="51"/>
      <c r="B2628" s="51"/>
      <c r="C2628" s="51" t="s">
        <v>183</v>
      </c>
      <c r="D2628" s="50"/>
      <c r="E2628" s="48"/>
      <c r="F2628" s="42">
        <f>[1]Source!AO3376</f>
        <v>864.12</v>
      </c>
      <c r="G2628" s="49" t="str">
        <f>[1]Source!DG3376</f>
        <v>)*4</v>
      </c>
      <c r="H2628" s="48">
        <f>[1]Source!AV3376</f>
        <v>1</v>
      </c>
      <c r="I2628" s="48">
        <f>IF([1]Source!BA3376&lt;&gt; 0, [1]Source!BA3376, 1)</f>
        <v>1</v>
      </c>
      <c r="J2628" s="42">
        <f>[1]Source!S3376</f>
        <v>3456.48</v>
      </c>
      <c r="K2628" s="42"/>
    </row>
    <row r="2629" spans="1:22" ht="14.5" x14ac:dyDescent="0.35">
      <c r="A2629" s="51"/>
      <c r="B2629" s="51"/>
      <c r="C2629" s="51" t="s">
        <v>180</v>
      </c>
      <c r="D2629" s="50"/>
      <c r="E2629" s="48"/>
      <c r="F2629" s="42">
        <f>[1]Source!AL3376</f>
        <v>0.03</v>
      </c>
      <c r="G2629" s="49" t="str">
        <f>[1]Source!DD3376</f>
        <v>)*4</v>
      </c>
      <c r="H2629" s="48">
        <f>[1]Source!AW3376</f>
        <v>1</v>
      </c>
      <c r="I2629" s="48">
        <f>IF([1]Source!BC3376&lt;&gt; 0, [1]Source!BC3376, 1)</f>
        <v>1</v>
      </c>
      <c r="J2629" s="42">
        <f>[1]Source!P3376</f>
        <v>0.12</v>
      </c>
      <c r="K2629" s="42"/>
    </row>
    <row r="2630" spans="1:22" ht="14.5" x14ac:dyDescent="0.35">
      <c r="A2630" s="51"/>
      <c r="B2630" s="51"/>
      <c r="C2630" s="51" t="s">
        <v>179</v>
      </c>
      <c r="D2630" s="50" t="s">
        <v>176</v>
      </c>
      <c r="E2630" s="48">
        <f>[1]Source!AT3376</f>
        <v>70</v>
      </c>
      <c r="F2630" s="42"/>
      <c r="G2630" s="49"/>
      <c r="H2630" s="48"/>
      <c r="I2630" s="48"/>
      <c r="J2630" s="42">
        <f>SUM(R2627:R2629)</f>
        <v>2419.54</v>
      </c>
      <c r="K2630" s="42"/>
    </row>
    <row r="2631" spans="1:22" ht="14.5" x14ac:dyDescent="0.35">
      <c r="A2631" s="51"/>
      <c r="B2631" s="51"/>
      <c r="C2631" s="51" t="s">
        <v>178</v>
      </c>
      <c r="D2631" s="50" t="s">
        <v>176</v>
      </c>
      <c r="E2631" s="48">
        <f>[1]Source!AU3376</f>
        <v>10</v>
      </c>
      <c r="F2631" s="42"/>
      <c r="G2631" s="49"/>
      <c r="H2631" s="48"/>
      <c r="I2631" s="48"/>
      <c r="J2631" s="42">
        <f>SUM(T2627:T2630)</f>
        <v>345.65</v>
      </c>
      <c r="K2631" s="42"/>
    </row>
    <row r="2632" spans="1:22" ht="14.5" x14ac:dyDescent="0.35">
      <c r="A2632" s="51"/>
      <c r="B2632" s="51"/>
      <c r="C2632" s="51" t="s">
        <v>175</v>
      </c>
      <c r="D2632" s="50" t="s">
        <v>174</v>
      </c>
      <c r="E2632" s="48">
        <f>[1]Source!AQ3376</f>
        <v>2.38</v>
      </c>
      <c r="F2632" s="42"/>
      <c r="G2632" s="49" t="str">
        <f>[1]Source!DI3376</f>
        <v>)*4</v>
      </c>
      <c r="H2632" s="48">
        <f>[1]Source!AV3376</f>
        <v>1</v>
      </c>
      <c r="I2632" s="48"/>
      <c r="J2632" s="42"/>
      <c r="K2632" s="42">
        <f>[1]Source!U3376</f>
        <v>9.52</v>
      </c>
    </row>
    <row r="2633" spans="1:22" ht="14" x14ac:dyDescent="0.3">
      <c r="A2633" s="47"/>
      <c r="B2633" s="47"/>
      <c r="C2633" s="47"/>
      <c r="D2633" s="47"/>
      <c r="E2633" s="47"/>
      <c r="F2633" s="47"/>
      <c r="G2633" s="47"/>
      <c r="H2633" s="47"/>
      <c r="I2633" s="183">
        <f>J2628+J2629+J2630+J2631</f>
        <v>6221.7899999999991</v>
      </c>
      <c r="J2633" s="183"/>
      <c r="K2633" s="46">
        <f>IF([1]Source!I3376&lt;&gt;0, ROUND(I2633/[1]Source!I3376, 2), 0)</f>
        <v>6221.79</v>
      </c>
      <c r="P2633" s="45">
        <f>I2633</f>
        <v>6221.7899999999991</v>
      </c>
    </row>
    <row r="2635" spans="1:22" ht="14" x14ac:dyDescent="0.3">
      <c r="A2635" s="189" t="str">
        <f>CONCATENATE("Итого по подразделу: ",IF([1]Source!G3378&lt;&gt;"Новый подраздел", [1]Source!G3378, ""))</f>
        <v>Итого по подразделу: Вытяжная установка</v>
      </c>
      <c r="B2635" s="189"/>
      <c r="C2635" s="189"/>
      <c r="D2635" s="189"/>
      <c r="E2635" s="189"/>
      <c r="F2635" s="189"/>
      <c r="G2635" s="189"/>
      <c r="H2635" s="189"/>
      <c r="I2635" s="184">
        <f>SUM(P2626:P2634)</f>
        <v>6221.7899999999991</v>
      </c>
      <c r="J2635" s="185"/>
      <c r="K2635" s="38"/>
    </row>
    <row r="2638" spans="1:22" ht="16.5" x14ac:dyDescent="0.35">
      <c r="A2638" s="190" t="str">
        <f>CONCATENATE("Подраздел: ",IF([1]Source!G3408&lt;&gt;"Новый подраздел", [1]Source!G3408, ""))</f>
        <v>Подраздел: Вытяжная установка</v>
      </c>
      <c r="B2638" s="190"/>
      <c r="C2638" s="190"/>
      <c r="D2638" s="190"/>
      <c r="E2638" s="190"/>
      <c r="F2638" s="190"/>
      <c r="G2638" s="190"/>
      <c r="H2638" s="190"/>
      <c r="I2638" s="190"/>
      <c r="J2638" s="190"/>
      <c r="K2638" s="190"/>
    </row>
    <row r="2639" spans="1:22" ht="42" x14ac:dyDescent="0.35">
      <c r="A2639" s="51">
        <v>261</v>
      </c>
      <c r="B2639" s="51" t="str">
        <f>[1]Source!F3412</f>
        <v>1.18-2403-20-3/1</v>
      </c>
      <c r="C2639" s="51" t="str">
        <f>[1]Source!G3412</f>
        <v>Техническое обслуживание вытяжных установок производительностью до 5000 м3/ч - ежеквартальное</v>
      </c>
      <c r="D2639" s="50" t="str">
        <f>[1]Source!H3412</f>
        <v>установка</v>
      </c>
      <c r="E2639" s="48">
        <f>[1]Source!I3412</f>
        <v>1</v>
      </c>
      <c r="F2639" s="42"/>
      <c r="G2639" s="49"/>
      <c r="H2639" s="48"/>
      <c r="I2639" s="48"/>
      <c r="J2639" s="42"/>
      <c r="K2639" s="42"/>
      <c r="Q2639">
        <f>ROUND(([1]Source!BZ3412/100)*ROUND(([1]Source!AF3412*[1]Source!AV3412)*[1]Source!I3412, 2), 2)</f>
        <v>2419.54</v>
      </c>
      <c r="R2639">
        <f>[1]Source!X3412</f>
        <v>2419.54</v>
      </c>
      <c r="S2639">
        <f>ROUND(([1]Source!CA3412/100)*ROUND(([1]Source!AF3412*[1]Source!AV3412)*[1]Source!I3412, 2), 2)</f>
        <v>345.65</v>
      </c>
      <c r="T2639">
        <f>[1]Source!Y3412</f>
        <v>345.65</v>
      </c>
      <c r="U2639">
        <f>ROUND((175/100)*ROUND(([1]Source!AE3412*[1]Source!AV3412)*[1]Source!I3412, 2), 2)</f>
        <v>0</v>
      </c>
      <c r="V2639">
        <f>ROUND((108/100)*ROUND([1]Source!CS3412*[1]Source!I3412, 2), 2)</f>
        <v>0</v>
      </c>
    </row>
    <row r="2640" spans="1:22" ht="14.5" x14ac:dyDescent="0.35">
      <c r="A2640" s="51"/>
      <c r="B2640" s="51"/>
      <c r="C2640" s="51" t="s">
        <v>183</v>
      </c>
      <c r="D2640" s="50"/>
      <c r="E2640" s="48"/>
      <c r="F2640" s="42">
        <f>[1]Source!AO3412</f>
        <v>864.12</v>
      </c>
      <c r="G2640" s="49" t="str">
        <f>[1]Source!DG3412</f>
        <v>)*4</v>
      </c>
      <c r="H2640" s="48">
        <f>[1]Source!AV3412</f>
        <v>1</v>
      </c>
      <c r="I2640" s="48">
        <f>IF([1]Source!BA3412&lt;&gt; 0, [1]Source!BA3412, 1)</f>
        <v>1</v>
      </c>
      <c r="J2640" s="42">
        <f>[1]Source!S3412</f>
        <v>3456.48</v>
      </c>
      <c r="K2640" s="42"/>
    </row>
    <row r="2641" spans="1:22" ht="14.5" x14ac:dyDescent="0.35">
      <c r="A2641" s="51"/>
      <c r="B2641" s="51"/>
      <c r="C2641" s="51" t="s">
        <v>180</v>
      </c>
      <c r="D2641" s="50"/>
      <c r="E2641" s="48"/>
      <c r="F2641" s="42">
        <f>[1]Source!AL3412</f>
        <v>0.03</v>
      </c>
      <c r="G2641" s="49" t="str">
        <f>[1]Source!DD3412</f>
        <v>)*4</v>
      </c>
      <c r="H2641" s="48">
        <f>[1]Source!AW3412</f>
        <v>1</v>
      </c>
      <c r="I2641" s="48">
        <f>IF([1]Source!BC3412&lt;&gt; 0, [1]Source!BC3412, 1)</f>
        <v>1</v>
      </c>
      <c r="J2641" s="42">
        <f>[1]Source!P3412</f>
        <v>0.12</v>
      </c>
      <c r="K2641" s="42"/>
    </row>
    <row r="2642" spans="1:22" ht="14.5" x14ac:dyDescent="0.35">
      <c r="A2642" s="51"/>
      <c r="B2642" s="51"/>
      <c r="C2642" s="51" t="s">
        <v>179</v>
      </c>
      <c r="D2642" s="50" t="s">
        <v>176</v>
      </c>
      <c r="E2642" s="48">
        <f>[1]Source!AT3412</f>
        <v>70</v>
      </c>
      <c r="F2642" s="42"/>
      <c r="G2642" s="49"/>
      <c r="H2642" s="48"/>
      <c r="I2642" s="48"/>
      <c r="J2642" s="42">
        <f>SUM(R2639:R2641)</f>
        <v>2419.54</v>
      </c>
      <c r="K2642" s="42"/>
    </row>
    <row r="2643" spans="1:22" ht="14.5" x14ac:dyDescent="0.35">
      <c r="A2643" s="51"/>
      <c r="B2643" s="51"/>
      <c r="C2643" s="51" t="s">
        <v>178</v>
      </c>
      <c r="D2643" s="50" t="s">
        <v>176</v>
      </c>
      <c r="E2643" s="48">
        <f>[1]Source!AU3412</f>
        <v>10</v>
      </c>
      <c r="F2643" s="42"/>
      <c r="G2643" s="49"/>
      <c r="H2643" s="48"/>
      <c r="I2643" s="48"/>
      <c r="J2643" s="42">
        <f>SUM(T2639:T2642)</f>
        <v>345.65</v>
      </c>
      <c r="K2643" s="42"/>
    </row>
    <row r="2644" spans="1:22" ht="14.5" x14ac:dyDescent="0.35">
      <c r="A2644" s="51"/>
      <c r="B2644" s="51"/>
      <c r="C2644" s="51" t="s">
        <v>175</v>
      </c>
      <c r="D2644" s="50" t="s">
        <v>174</v>
      </c>
      <c r="E2644" s="48">
        <f>[1]Source!AQ3412</f>
        <v>2.38</v>
      </c>
      <c r="F2644" s="42"/>
      <c r="G2644" s="49" t="str">
        <f>[1]Source!DI3412</f>
        <v>)*4</v>
      </c>
      <c r="H2644" s="48">
        <f>[1]Source!AV3412</f>
        <v>1</v>
      </c>
      <c r="I2644" s="48"/>
      <c r="J2644" s="42"/>
      <c r="K2644" s="42">
        <f>[1]Source!U3412</f>
        <v>9.52</v>
      </c>
    </row>
    <row r="2645" spans="1:22" ht="14" x14ac:dyDescent="0.3">
      <c r="A2645" s="47"/>
      <c r="B2645" s="47"/>
      <c r="C2645" s="47"/>
      <c r="D2645" s="47"/>
      <c r="E2645" s="47"/>
      <c r="F2645" s="47"/>
      <c r="G2645" s="47"/>
      <c r="H2645" s="47"/>
      <c r="I2645" s="183">
        <f>J2640+J2641+J2642+J2643</f>
        <v>6221.7899999999991</v>
      </c>
      <c r="J2645" s="183"/>
      <c r="K2645" s="46">
        <f>IF([1]Source!I3412&lt;&gt;0, ROUND(I2645/[1]Source!I3412, 2), 0)</f>
        <v>6221.79</v>
      </c>
      <c r="P2645" s="45">
        <f>I2645</f>
        <v>6221.7899999999991</v>
      </c>
    </row>
    <row r="2647" spans="1:22" ht="14" x14ac:dyDescent="0.3">
      <c r="A2647" s="189" t="str">
        <f>CONCATENATE("Итого по подразделу: ",IF([1]Source!G3414&lt;&gt;"Новый подраздел", [1]Source!G3414, ""))</f>
        <v>Итого по подразделу: Вытяжная установка</v>
      </c>
      <c r="B2647" s="189"/>
      <c r="C2647" s="189"/>
      <c r="D2647" s="189"/>
      <c r="E2647" s="189"/>
      <c r="F2647" s="189"/>
      <c r="G2647" s="189"/>
      <c r="H2647" s="189"/>
      <c r="I2647" s="184">
        <f>SUM(P2638:P2646)</f>
        <v>6221.7899999999991</v>
      </c>
      <c r="J2647" s="185"/>
      <c r="K2647" s="38"/>
    </row>
    <row r="2650" spans="1:22" ht="16.5" x14ac:dyDescent="0.35">
      <c r="A2650" s="190" t="str">
        <f>CONCATENATE("Подраздел: ",IF([1]Source!G3444&lt;&gt;"Новый подраздел", [1]Source!G3444, ""))</f>
        <v>Подраздел: Вытяжная установка</v>
      </c>
      <c r="B2650" s="190"/>
      <c r="C2650" s="190"/>
      <c r="D2650" s="190"/>
      <c r="E2650" s="190"/>
      <c r="F2650" s="190"/>
      <c r="G2650" s="190"/>
      <c r="H2650" s="190"/>
      <c r="I2650" s="190"/>
      <c r="J2650" s="190"/>
      <c r="K2650" s="190"/>
    </row>
    <row r="2651" spans="1:22" ht="42" x14ac:dyDescent="0.35">
      <c r="A2651" s="51">
        <v>262</v>
      </c>
      <c r="B2651" s="51" t="str">
        <f>[1]Source!F3448</f>
        <v>1.18-2403-20-3/1</v>
      </c>
      <c r="C2651" s="51" t="str">
        <f>[1]Source!G3448</f>
        <v>Техническое обслуживание вытяжных установок производительностью до 5000 м3/ч - ежеквартальное</v>
      </c>
      <c r="D2651" s="50" t="str">
        <f>[1]Source!H3448</f>
        <v>установка</v>
      </c>
      <c r="E2651" s="48">
        <f>[1]Source!I3448</f>
        <v>1</v>
      </c>
      <c r="F2651" s="42"/>
      <c r="G2651" s="49"/>
      <c r="H2651" s="48"/>
      <c r="I2651" s="48"/>
      <c r="J2651" s="42"/>
      <c r="K2651" s="42"/>
      <c r="Q2651">
        <f>ROUND(([1]Source!BZ3448/100)*ROUND(([1]Source!AF3448*[1]Source!AV3448)*[1]Source!I3448, 2), 2)</f>
        <v>2419.54</v>
      </c>
      <c r="R2651">
        <f>[1]Source!X3448</f>
        <v>2419.54</v>
      </c>
      <c r="S2651">
        <f>ROUND(([1]Source!CA3448/100)*ROUND(([1]Source!AF3448*[1]Source!AV3448)*[1]Source!I3448, 2), 2)</f>
        <v>345.65</v>
      </c>
      <c r="T2651">
        <f>[1]Source!Y3448</f>
        <v>345.65</v>
      </c>
      <c r="U2651">
        <f>ROUND((175/100)*ROUND(([1]Source!AE3448*[1]Source!AV3448)*[1]Source!I3448, 2), 2)</f>
        <v>0</v>
      </c>
      <c r="V2651">
        <f>ROUND((108/100)*ROUND([1]Source!CS3448*[1]Source!I3448, 2), 2)</f>
        <v>0</v>
      </c>
    </row>
    <row r="2652" spans="1:22" ht="14.5" x14ac:dyDescent="0.35">
      <c r="A2652" s="51"/>
      <c r="B2652" s="51"/>
      <c r="C2652" s="51" t="s">
        <v>183</v>
      </c>
      <c r="D2652" s="50"/>
      <c r="E2652" s="48"/>
      <c r="F2652" s="42">
        <f>[1]Source!AO3448</f>
        <v>864.12</v>
      </c>
      <c r="G2652" s="49" t="str">
        <f>[1]Source!DG3448</f>
        <v>)*4</v>
      </c>
      <c r="H2652" s="48">
        <f>[1]Source!AV3448</f>
        <v>1</v>
      </c>
      <c r="I2652" s="48">
        <f>IF([1]Source!BA3448&lt;&gt; 0, [1]Source!BA3448, 1)</f>
        <v>1</v>
      </c>
      <c r="J2652" s="42">
        <f>[1]Source!S3448</f>
        <v>3456.48</v>
      </c>
      <c r="K2652" s="42"/>
    </row>
    <row r="2653" spans="1:22" ht="14.5" x14ac:dyDescent="0.35">
      <c r="A2653" s="51"/>
      <c r="B2653" s="51"/>
      <c r="C2653" s="51" t="s">
        <v>180</v>
      </c>
      <c r="D2653" s="50"/>
      <c r="E2653" s="48"/>
      <c r="F2653" s="42">
        <f>[1]Source!AL3448</f>
        <v>0.03</v>
      </c>
      <c r="G2653" s="49" t="str">
        <f>[1]Source!DD3448</f>
        <v>)*4</v>
      </c>
      <c r="H2653" s="48">
        <f>[1]Source!AW3448</f>
        <v>1</v>
      </c>
      <c r="I2653" s="48">
        <f>IF([1]Source!BC3448&lt;&gt; 0, [1]Source!BC3448, 1)</f>
        <v>1</v>
      </c>
      <c r="J2653" s="42">
        <f>[1]Source!P3448</f>
        <v>0.12</v>
      </c>
      <c r="K2653" s="42"/>
    </row>
    <row r="2654" spans="1:22" ht="14.5" x14ac:dyDescent="0.35">
      <c r="A2654" s="51"/>
      <c r="B2654" s="51"/>
      <c r="C2654" s="51" t="s">
        <v>179</v>
      </c>
      <c r="D2654" s="50" t="s">
        <v>176</v>
      </c>
      <c r="E2654" s="48">
        <f>[1]Source!AT3448</f>
        <v>70</v>
      </c>
      <c r="F2654" s="42"/>
      <c r="G2654" s="49"/>
      <c r="H2654" s="48"/>
      <c r="I2654" s="48"/>
      <c r="J2654" s="42">
        <f>SUM(R2651:R2653)</f>
        <v>2419.54</v>
      </c>
      <c r="K2654" s="42"/>
    </row>
    <row r="2655" spans="1:22" ht="14.5" x14ac:dyDescent="0.35">
      <c r="A2655" s="51"/>
      <c r="B2655" s="51"/>
      <c r="C2655" s="51" t="s">
        <v>178</v>
      </c>
      <c r="D2655" s="50" t="s">
        <v>176</v>
      </c>
      <c r="E2655" s="48">
        <f>[1]Source!AU3448</f>
        <v>10</v>
      </c>
      <c r="F2655" s="42"/>
      <c r="G2655" s="49"/>
      <c r="H2655" s="48"/>
      <c r="I2655" s="48"/>
      <c r="J2655" s="42">
        <f>SUM(T2651:T2654)</f>
        <v>345.65</v>
      </c>
      <c r="K2655" s="42"/>
    </row>
    <row r="2656" spans="1:22" ht="14.5" x14ac:dyDescent="0.35">
      <c r="A2656" s="51"/>
      <c r="B2656" s="51"/>
      <c r="C2656" s="51" t="s">
        <v>175</v>
      </c>
      <c r="D2656" s="50" t="s">
        <v>174</v>
      </c>
      <c r="E2656" s="48">
        <f>[1]Source!AQ3448</f>
        <v>2.38</v>
      </c>
      <c r="F2656" s="42"/>
      <c r="G2656" s="49" t="str">
        <f>[1]Source!DI3448</f>
        <v>)*4</v>
      </c>
      <c r="H2656" s="48">
        <f>[1]Source!AV3448</f>
        <v>1</v>
      </c>
      <c r="I2656" s="48"/>
      <c r="J2656" s="42"/>
      <c r="K2656" s="42">
        <f>[1]Source!U3448</f>
        <v>9.52</v>
      </c>
    </row>
    <row r="2657" spans="1:22" ht="14" x14ac:dyDescent="0.3">
      <c r="A2657" s="47"/>
      <c r="B2657" s="47"/>
      <c r="C2657" s="47"/>
      <c r="D2657" s="47"/>
      <c r="E2657" s="47"/>
      <c r="F2657" s="47"/>
      <c r="G2657" s="47"/>
      <c r="H2657" s="47"/>
      <c r="I2657" s="183">
        <f>J2652+J2653+J2654+J2655</f>
        <v>6221.7899999999991</v>
      </c>
      <c r="J2657" s="183"/>
      <c r="K2657" s="46">
        <f>IF([1]Source!I3448&lt;&gt;0, ROUND(I2657/[1]Source!I3448, 2), 0)</f>
        <v>6221.79</v>
      </c>
      <c r="P2657" s="45">
        <f>I2657</f>
        <v>6221.7899999999991</v>
      </c>
    </row>
    <row r="2659" spans="1:22" ht="14" x14ac:dyDescent="0.3">
      <c r="A2659" s="189" t="str">
        <f>CONCATENATE("Итого по подразделу: ",IF([1]Source!G3450&lt;&gt;"Новый подраздел", [1]Source!G3450, ""))</f>
        <v>Итого по подразделу: Вытяжная установка</v>
      </c>
      <c r="B2659" s="189"/>
      <c r="C2659" s="189"/>
      <c r="D2659" s="189"/>
      <c r="E2659" s="189"/>
      <c r="F2659" s="189"/>
      <c r="G2659" s="189"/>
      <c r="H2659" s="189"/>
      <c r="I2659" s="184">
        <f>SUM(P2650:P2658)</f>
        <v>6221.7899999999991</v>
      </c>
      <c r="J2659" s="185"/>
      <c r="K2659" s="38"/>
    </row>
    <row r="2662" spans="1:22" ht="16.5" x14ac:dyDescent="0.35">
      <c r="A2662" s="190" t="str">
        <f>CONCATENATE("Подраздел: ",IF([1]Source!G3480&lt;&gt;"Новый подраздел", [1]Source!G3480, ""))</f>
        <v>Подраздел: Вытяжная установка</v>
      </c>
      <c r="B2662" s="190"/>
      <c r="C2662" s="190"/>
      <c r="D2662" s="190"/>
      <c r="E2662" s="190"/>
      <c r="F2662" s="190"/>
      <c r="G2662" s="190"/>
      <c r="H2662" s="190"/>
      <c r="I2662" s="190"/>
      <c r="J2662" s="190"/>
      <c r="K2662" s="190"/>
    </row>
    <row r="2663" spans="1:22" ht="42" x14ac:dyDescent="0.35">
      <c r="A2663" s="51">
        <v>263</v>
      </c>
      <c r="B2663" s="51" t="str">
        <f>[1]Source!F3484</f>
        <v>1.18-2403-20-3/1</v>
      </c>
      <c r="C2663" s="51" t="str">
        <f>[1]Source!G3484</f>
        <v>Техническое обслуживание вытяжных установок производительностью до 5000 м3/ч - ежеквартальное</v>
      </c>
      <c r="D2663" s="50" t="str">
        <f>[1]Source!H3484</f>
        <v>установка</v>
      </c>
      <c r="E2663" s="48">
        <f>[1]Source!I3484</f>
        <v>1</v>
      </c>
      <c r="F2663" s="42"/>
      <c r="G2663" s="49"/>
      <c r="H2663" s="48"/>
      <c r="I2663" s="48"/>
      <c r="J2663" s="42"/>
      <c r="K2663" s="42"/>
      <c r="Q2663">
        <f>ROUND(([1]Source!BZ3484/100)*ROUND(([1]Source!AF3484*[1]Source!AV3484)*[1]Source!I3484, 2), 2)</f>
        <v>2419.54</v>
      </c>
      <c r="R2663">
        <f>[1]Source!X3484</f>
        <v>2419.54</v>
      </c>
      <c r="S2663">
        <f>ROUND(([1]Source!CA3484/100)*ROUND(([1]Source!AF3484*[1]Source!AV3484)*[1]Source!I3484, 2), 2)</f>
        <v>345.65</v>
      </c>
      <c r="T2663">
        <f>[1]Source!Y3484</f>
        <v>345.65</v>
      </c>
      <c r="U2663">
        <f>ROUND((175/100)*ROUND(([1]Source!AE3484*[1]Source!AV3484)*[1]Source!I3484, 2), 2)</f>
        <v>0</v>
      </c>
      <c r="V2663">
        <f>ROUND((108/100)*ROUND([1]Source!CS3484*[1]Source!I3484, 2), 2)</f>
        <v>0</v>
      </c>
    </row>
    <row r="2664" spans="1:22" ht="14.5" x14ac:dyDescent="0.35">
      <c r="A2664" s="51"/>
      <c r="B2664" s="51"/>
      <c r="C2664" s="51" t="s">
        <v>183</v>
      </c>
      <c r="D2664" s="50"/>
      <c r="E2664" s="48"/>
      <c r="F2664" s="42">
        <f>[1]Source!AO3484</f>
        <v>864.12</v>
      </c>
      <c r="G2664" s="49" t="str">
        <f>[1]Source!DG3484</f>
        <v>)*4</v>
      </c>
      <c r="H2664" s="48">
        <f>[1]Source!AV3484</f>
        <v>1</v>
      </c>
      <c r="I2664" s="48">
        <f>IF([1]Source!BA3484&lt;&gt; 0, [1]Source!BA3484, 1)</f>
        <v>1</v>
      </c>
      <c r="J2664" s="42">
        <f>[1]Source!S3484</f>
        <v>3456.48</v>
      </c>
      <c r="K2664" s="42"/>
    </row>
    <row r="2665" spans="1:22" ht="14.5" x14ac:dyDescent="0.35">
      <c r="A2665" s="51"/>
      <c r="B2665" s="51"/>
      <c r="C2665" s="51" t="s">
        <v>180</v>
      </c>
      <c r="D2665" s="50"/>
      <c r="E2665" s="48"/>
      <c r="F2665" s="42">
        <f>[1]Source!AL3484</f>
        <v>0.03</v>
      </c>
      <c r="G2665" s="49" t="str">
        <f>[1]Source!DD3484</f>
        <v>)*4</v>
      </c>
      <c r="H2665" s="48">
        <f>[1]Source!AW3484</f>
        <v>1</v>
      </c>
      <c r="I2665" s="48">
        <f>IF([1]Source!BC3484&lt;&gt; 0, [1]Source!BC3484, 1)</f>
        <v>1</v>
      </c>
      <c r="J2665" s="42">
        <f>[1]Source!P3484</f>
        <v>0.12</v>
      </c>
      <c r="K2665" s="42"/>
    </row>
    <row r="2666" spans="1:22" ht="14.5" x14ac:dyDescent="0.35">
      <c r="A2666" s="51"/>
      <c r="B2666" s="51"/>
      <c r="C2666" s="51" t="s">
        <v>179</v>
      </c>
      <c r="D2666" s="50" t="s">
        <v>176</v>
      </c>
      <c r="E2666" s="48">
        <f>[1]Source!AT3484</f>
        <v>70</v>
      </c>
      <c r="F2666" s="42"/>
      <c r="G2666" s="49"/>
      <c r="H2666" s="48"/>
      <c r="I2666" s="48"/>
      <c r="J2666" s="42">
        <f>SUM(R2663:R2665)</f>
        <v>2419.54</v>
      </c>
      <c r="K2666" s="42"/>
    </row>
    <row r="2667" spans="1:22" ht="14.5" x14ac:dyDescent="0.35">
      <c r="A2667" s="51"/>
      <c r="B2667" s="51"/>
      <c r="C2667" s="51" t="s">
        <v>178</v>
      </c>
      <c r="D2667" s="50" t="s">
        <v>176</v>
      </c>
      <c r="E2667" s="48">
        <f>[1]Source!AU3484</f>
        <v>10</v>
      </c>
      <c r="F2667" s="42"/>
      <c r="G2667" s="49"/>
      <c r="H2667" s="48"/>
      <c r="I2667" s="48"/>
      <c r="J2667" s="42">
        <f>SUM(T2663:T2666)</f>
        <v>345.65</v>
      </c>
      <c r="K2667" s="42"/>
    </row>
    <row r="2668" spans="1:22" ht="14.5" x14ac:dyDescent="0.35">
      <c r="A2668" s="51"/>
      <c r="B2668" s="51"/>
      <c r="C2668" s="51" t="s">
        <v>175</v>
      </c>
      <c r="D2668" s="50" t="s">
        <v>174</v>
      </c>
      <c r="E2668" s="48">
        <f>[1]Source!AQ3484</f>
        <v>2.38</v>
      </c>
      <c r="F2668" s="42"/>
      <c r="G2668" s="49" t="str">
        <f>[1]Source!DI3484</f>
        <v>)*4</v>
      </c>
      <c r="H2668" s="48">
        <f>[1]Source!AV3484</f>
        <v>1</v>
      </c>
      <c r="I2668" s="48"/>
      <c r="J2668" s="42"/>
      <c r="K2668" s="42">
        <f>[1]Source!U3484</f>
        <v>9.52</v>
      </c>
    </row>
    <row r="2669" spans="1:22" ht="14" x14ac:dyDescent="0.3">
      <c r="A2669" s="47"/>
      <c r="B2669" s="47"/>
      <c r="C2669" s="47"/>
      <c r="D2669" s="47"/>
      <c r="E2669" s="47"/>
      <c r="F2669" s="47"/>
      <c r="G2669" s="47"/>
      <c r="H2669" s="47"/>
      <c r="I2669" s="183">
        <f>J2664+J2665+J2666+J2667</f>
        <v>6221.7899999999991</v>
      </c>
      <c r="J2669" s="183"/>
      <c r="K2669" s="46">
        <f>IF([1]Source!I3484&lt;&gt;0, ROUND(I2669/[1]Source!I3484, 2), 0)</f>
        <v>6221.79</v>
      </c>
      <c r="P2669" s="45">
        <f>I2669</f>
        <v>6221.7899999999991</v>
      </c>
    </row>
    <row r="2671" spans="1:22" ht="14" x14ac:dyDescent="0.3">
      <c r="A2671" s="189" t="str">
        <f>CONCATENATE("Итого по подразделу: ",IF([1]Source!G3486&lt;&gt;"Новый подраздел", [1]Source!G3486, ""))</f>
        <v>Итого по подразделу: Вытяжная установка</v>
      </c>
      <c r="B2671" s="189"/>
      <c r="C2671" s="189"/>
      <c r="D2671" s="189"/>
      <c r="E2671" s="189"/>
      <c r="F2671" s="189"/>
      <c r="G2671" s="189"/>
      <c r="H2671" s="189"/>
      <c r="I2671" s="184">
        <f>SUM(P2662:P2670)</f>
        <v>6221.7899999999991</v>
      </c>
      <c r="J2671" s="185"/>
      <c r="K2671" s="38"/>
    </row>
    <row r="2674" spans="1:22" ht="14" x14ac:dyDescent="0.3">
      <c r="A2674" s="189" t="str">
        <f>CONCATENATE("Итого по разделу: ",IF([1]Source!G3516&lt;&gt;"Новый раздел", [1]Source!G3516, ""))</f>
        <v>Итого по разделу: Вентиляция</v>
      </c>
      <c r="B2674" s="189"/>
      <c r="C2674" s="189"/>
      <c r="D2674" s="189"/>
      <c r="E2674" s="189"/>
      <c r="F2674" s="189"/>
      <c r="G2674" s="189"/>
      <c r="H2674" s="189"/>
      <c r="I2674" s="184">
        <f>SUM(P2461:P2673)</f>
        <v>300918.45999999985</v>
      </c>
      <c r="J2674" s="185"/>
      <c r="K2674" s="38"/>
    </row>
    <row r="2677" spans="1:22" ht="16.5" x14ac:dyDescent="0.35">
      <c r="A2677" s="190" t="str">
        <f>CONCATENATE("Раздел: ",IF([1]Source!G3546&lt;&gt;"Новый раздел", [1]Source!G3546, ""))</f>
        <v>Раздел: Вентиляторы</v>
      </c>
      <c r="B2677" s="190"/>
      <c r="C2677" s="190"/>
      <c r="D2677" s="190"/>
      <c r="E2677" s="190"/>
      <c r="F2677" s="190"/>
      <c r="G2677" s="190"/>
      <c r="H2677" s="190"/>
      <c r="I2677" s="190"/>
      <c r="J2677" s="190"/>
      <c r="K2677" s="190"/>
    </row>
    <row r="2678" spans="1:22" ht="28" x14ac:dyDescent="0.35">
      <c r="A2678" s="51">
        <v>264</v>
      </c>
      <c r="B2678" s="51" t="str">
        <f>[1]Source!F3550</f>
        <v>1.18-2303-3-2/1</v>
      </c>
      <c r="C2678" s="51" t="str">
        <f>[1]Source!G3550</f>
        <v>Техническое обслуживание канального вентилятора - ежеквартальное</v>
      </c>
      <c r="D2678" s="50" t="str">
        <f>[1]Source!H3550</f>
        <v>шт.</v>
      </c>
      <c r="E2678" s="48">
        <f>[1]Source!I3550</f>
        <v>16</v>
      </c>
      <c r="F2678" s="42"/>
      <c r="G2678" s="49"/>
      <c r="H2678" s="48"/>
      <c r="I2678" s="48"/>
      <c r="J2678" s="42"/>
      <c r="K2678" s="42"/>
      <c r="Q2678">
        <f>ROUND(([1]Source!BZ3550/100)*ROUND(([1]Source!AF3550*[1]Source!AV3550)*[1]Source!I3550, 2), 2)</f>
        <v>26241.15</v>
      </c>
      <c r="R2678">
        <f>[1]Source!X3550</f>
        <v>26241.15</v>
      </c>
      <c r="S2678">
        <f>ROUND(([1]Source!CA3550/100)*ROUND(([1]Source!AF3550*[1]Source!AV3550)*[1]Source!I3550, 2), 2)</f>
        <v>3748.74</v>
      </c>
      <c r="T2678">
        <f>[1]Source!Y3550</f>
        <v>3748.74</v>
      </c>
      <c r="U2678">
        <f>ROUND((175/100)*ROUND(([1]Source!AE3550*[1]Source!AV3550)*[1]Source!I3550, 2), 2)</f>
        <v>0</v>
      </c>
      <c r="V2678">
        <f>ROUND((108/100)*ROUND([1]Source!CS3550*[1]Source!I3550, 2), 2)</f>
        <v>0</v>
      </c>
    </row>
    <row r="2679" spans="1:22" ht="14.5" x14ac:dyDescent="0.35">
      <c r="A2679" s="51"/>
      <c r="B2679" s="51"/>
      <c r="C2679" s="51" t="s">
        <v>183</v>
      </c>
      <c r="D2679" s="50"/>
      <c r="E2679" s="48"/>
      <c r="F2679" s="42">
        <f>[1]Source!AO3550</f>
        <v>585.74</v>
      </c>
      <c r="G2679" s="49" t="str">
        <f>[1]Source!DG3550</f>
        <v>)*4</v>
      </c>
      <c r="H2679" s="48">
        <f>[1]Source!AV3550</f>
        <v>1</v>
      </c>
      <c r="I2679" s="48">
        <f>IF([1]Source!BA3550&lt;&gt; 0, [1]Source!BA3550, 1)</f>
        <v>1</v>
      </c>
      <c r="J2679" s="42">
        <f>[1]Source!S3550</f>
        <v>37487.360000000001</v>
      </c>
      <c r="K2679" s="42"/>
    </row>
    <row r="2680" spans="1:22" ht="14.5" x14ac:dyDescent="0.35">
      <c r="A2680" s="51"/>
      <c r="B2680" s="51"/>
      <c r="C2680" s="51" t="s">
        <v>179</v>
      </c>
      <c r="D2680" s="50" t="s">
        <v>176</v>
      </c>
      <c r="E2680" s="48">
        <f>[1]Source!AT3550</f>
        <v>70</v>
      </c>
      <c r="F2680" s="42"/>
      <c r="G2680" s="49"/>
      <c r="H2680" s="48"/>
      <c r="I2680" s="48"/>
      <c r="J2680" s="42">
        <f>SUM(R2678:R2679)</f>
        <v>26241.15</v>
      </c>
      <c r="K2680" s="42"/>
    </row>
    <row r="2681" spans="1:22" ht="14.5" x14ac:dyDescent="0.35">
      <c r="A2681" s="51"/>
      <c r="B2681" s="51"/>
      <c r="C2681" s="51" t="s">
        <v>178</v>
      </c>
      <c r="D2681" s="50" t="s">
        <v>176</v>
      </c>
      <c r="E2681" s="48">
        <f>[1]Source!AU3550</f>
        <v>10</v>
      </c>
      <c r="F2681" s="42"/>
      <c r="G2681" s="49"/>
      <c r="H2681" s="48"/>
      <c r="I2681" s="48"/>
      <c r="J2681" s="42">
        <f>SUM(T2678:T2680)</f>
        <v>3748.74</v>
      </c>
      <c r="K2681" s="42"/>
    </row>
    <row r="2682" spans="1:22" ht="14.5" x14ac:dyDescent="0.35">
      <c r="A2682" s="51"/>
      <c r="B2682" s="51"/>
      <c r="C2682" s="51" t="s">
        <v>175</v>
      </c>
      <c r="D2682" s="50" t="s">
        <v>174</v>
      </c>
      <c r="E2682" s="48">
        <f>[1]Source!AQ3550</f>
        <v>1.76</v>
      </c>
      <c r="F2682" s="42"/>
      <c r="G2682" s="49" t="str">
        <f>[1]Source!DI3550</f>
        <v>)*4</v>
      </c>
      <c r="H2682" s="48">
        <f>[1]Source!AV3550</f>
        <v>1</v>
      </c>
      <c r="I2682" s="48"/>
      <c r="J2682" s="42"/>
      <c r="K2682" s="42">
        <f>[1]Source!U3550</f>
        <v>112.64</v>
      </c>
    </row>
    <row r="2683" spans="1:22" ht="14" x14ac:dyDescent="0.3">
      <c r="A2683" s="47"/>
      <c r="B2683" s="47"/>
      <c r="C2683" s="47"/>
      <c r="D2683" s="47"/>
      <c r="E2683" s="47"/>
      <c r="F2683" s="47"/>
      <c r="G2683" s="47"/>
      <c r="H2683" s="47"/>
      <c r="I2683" s="183">
        <f>J2679+J2680+J2681</f>
        <v>67477.25</v>
      </c>
      <c r="J2683" s="183"/>
      <c r="K2683" s="46">
        <f>IF([1]Source!I3550&lt;&gt;0, ROUND(I2683/[1]Source!I3550, 2), 0)</f>
        <v>4217.33</v>
      </c>
      <c r="P2683" s="45">
        <f>I2683</f>
        <v>67477.25</v>
      </c>
    </row>
    <row r="2685" spans="1:22" ht="14" x14ac:dyDescent="0.3">
      <c r="A2685" s="189" t="str">
        <f>CONCATENATE("Итого по разделу: ",IF([1]Source!G3552&lt;&gt;"Новый раздел", [1]Source!G3552, ""))</f>
        <v>Итого по разделу: Вентиляторы</v>
      </c>
      <c r="B2685" s="189"/>
      <c r="C2685" s="189"/>
      <c r="D2685" s="189"/>
      <c r="E2685" s="189"/>
      <c r="F2685" s="189"/>
      <c r="G2685" s="189"/>
      <c r="H2685" s="189"/>
      <c r="I2685" s="184">
        <f>SUM(P2677:P2684)</f>
        <v>67477.25</v>
      </c>
      <c r="J2685" s="185"/>
      <c r="K2685" s="38"/>
    </row>
    <row r="2688" spans="1:22" ht="16.5" x14ac:dyDescent="0.35">
      <c r="A2688" s="190" t="str">
        <f>CONCATENATE("Раздел: ",IF([1]Source!G3582&lt;&gt;"Новый раздел", [1]Source!G3582, ""))</f>
        <v>Раздел: Тепловые завесы</v>
      </c>
      <c r="B2688" s="190"/>
      <c r="C2688" s="190"/>
      <c r="D2688" s="190"/>
      <c r="E2688" s="190"/>
      <c r="F2688" s="190"/>
      <c r="G2688" s="190"/>
      <c r="H2688" s="190"/>
      <c r="I2688" s="190"/>
      <c r="J2688" s="190"/>
      <c r="K2688" s="190"/>
    </row>
    <row r="2689" spans="1:22" ht="70" x14ac:dyDescent="0.35">
      <c r="A2689" s="51">
        <v>265</v>
      </c>
      <c r="B2689" s="51" t="str">
        <f>[1]Source!F3586</f>
        <v>1.18-2303-4-4/1</v>
      </c>
      <c r="C2689" s="51" t="str">
        <f>[1]Source!G3586</f>
        <v>Техническое обслуживание горизонтальных тепловых завес с электрическим нагревателем производительностью по воздуху до 3000 м3/ч</v>
      </c>
      <c r="D2689" s="50" t="str">
        <f>[1]Source!H3586</f>
        <v>шт.</v>
      </c>
      <c r="E2689" s="48">
        <f>[1]Source!I3586</f>
        <v>2</v>
      </c>
      <c r="F2689" s="42"/>
      <c r="G2689" s="49"/>
      <c r="H2689" s="48"/>
      <c r="I2689" s="48"/>
      <c r="J2689" s="42"/>
      <c r="K2689" s="42"/>
      <c r="Q2689">
        <f>ROUND(([1]Source!BZ3586/100)*ROUND(([1]Source!AF3586*[1]Source!AV3586)*[1]Source!I3586, 2), 2)</f>
        <v>2927.85</v>
      </c>
      <c r="R2689">
        <f>[1]Source!X3586</f>
        <v>2927.85</v>
      </c>
      <c r="S2689">
        <f>ROUND(([1]Source!CA3586/100)*ROUND(([1]Source!AF3586*[1]Source!AV3586)*[1]Source!I3586, 2), 2)</f>
        <v>418.26</v>
      </c>
      <c r="T2689">
        <f>[1]Source!Y3586</f>
        <v>418.26</v>
      </c>
      <c r="U2689">
        <f>ROUND((175/100)*ROUND(([1]Source!AE3586*[1]Source!AV3586)*[1]Source!I3586, 2), 2)</f>
        <v>0.28000000000000003</v>
      </c>
      <c r="V2689">
        <f>ROUND((108/100)*ROUND([1]Source!CS3586*[1]Source!I3586, 2), 2)</f>
        <v>0.17</v>
      </c>
    </row>
    <row r="2690" spans="1:22" ht="14.5" x14ac:dyDescent="0.35">
      <c r="A2690" s="51"/>
      <c r="B2690" s="51"/>
      <c r="C2690" s="51" t="s">
        <v>183</v>
      </c>
      <c r="D2690" s="50"/>
      <c r="E2690" s="48"/>
      <c r="F2690" s="42">
        <f>[1]Source!AO3586</f>
        <v>522.83000000000004</v>
      </c>
      <c r="G2690" s="49" t="str">
        <f>[1]Source!DG3586</f>
        <v>)*4</v>
      </c>
      <c r="H2690" s="48">
        <f>[1]Source!AV3586</f>
        <v>1</v>
      </c>
      <c r="I2690" s="48">
        <f>IF([1]Source!BA3586&lt;&gt; 0, [1]Source!BA3586, 1)</f>
        <v>1</v>
      </c>
      <c r="J2690" s="42">
        <f>[1]Source!S3586</f>
        <v>4182.6400000000003</v>
      </c>
      <c r="K2690" s="42"/>
    </row>
    <row r="2691" spans="1:22" ht="14.5" x14ac:dyDescent="0.35">
      <c r="A2691" s="51"/>
      <c r="B2691" s="51"/>
      <c r="C2691" s="51" t="s">
        <v>182</v>
      </c>
      <c r="D2691" s="50"/>
      <c r="E2691" s="48"/>
      <c r="F2691" s="42">
        <f>[1]Source!AM3586</f>
        <v>5.57</v>
      </c>
      <c r="G2691" s="49" t="str">
        <f>[1]Source!DE3586</f>
        <v>)*4</v>
      </c>
      <c r="H2691" s="48">
        <f>[1]Source!AV3586</f>
        <v>1</v>
      </c>
      <c r="I2691" s="48">
        <f>IF([1]Source!BB3586&lt;&gt; 0, [1]Source!BB3586, 1)</f>
        <v>1</v>
      </c>
      <c r="J2691" s="42">
        <f>[1]Source!Q3586</f>
        <v>44.56</v>
      </c>
      <c r="K2691" s="42"/>
    </row>
    <row r="2692" spans="1:22" ht="14.5" x14ac:dyDescent="0.35">
      <c r="A2692" s="51"/>
      <c r="B2692" s="51"/>
      <c r="C2692" s="51" t="s">
        <v>181</v>
      </c>
      <c r="D2692" s="50"/>
      <c r="E2692" s="48"/>
      <c r="F2692" s="42">
        <f>[1]Source!AN3586</f>
        <v>0.02</v>
      </c>
      <c r="G2692" s="49" t="str">
        <f>[1]Source!DF3586</f>
        <v>)*4</v>
      </c>
      <c r="H2692" s="48">
        <f>[1]Source!AV3586</f>
        <v>1</v>
      </c>
      <c r="I2692" s="48">
        <f>IF([1]Source!BS3586&lt;&gt; 0, [1]Source!BS3586, 1)</f>
        <v>1</v>
      </c>
      <c r="J2692" s="52">
        <f>[1]Source!R3586</f>
        <v>0.16</v>
      </c>
      <c r="K2692" s="42"/>
    </row>
    <row r="2693" spans="1:22" ht="14.5" x14ac:dyDescent="0.35">
      <c r="A2693" s="51"/>
      <c r="B2693" s="51"/>
      <c r="C2693" s="51" t="s">
        <v>180</v>
      </c>
      <c r="D2693" s="50"/>
      <c r="E2693" s="48"/>
      <c r="F2693" s="42">
        <f>[1]Source!AL3586</f>
        <v>1.17</v>
      </c>
      <c r="G2693" s="49" t="str">
        <f>[1]Source!DD3586</f>
        <v>)*4</v>
      </c>
      <c r="H2693" s="48">
        <f>[1]Source!AW3586</f>
        <v>1</v>
      </c>
      <c r="I2693" s="48">
        <f>IF([1]Source!BC3586&lt;&gt; 0, [1]Source!BC3586, 1)</f>
        <v>1</v>
      </c>
      <c r="J2693" s="42">
        <f>[1]Source!P3586</f>
        <v>9.36</v>
      </c>
      <c r="K2693" s="42"/>
    </row>
    <row r="2694" spans="1:22" ht="14.5" x14ac:dyDescent="0.35">
      <c r="A2694" s="51"/>
      <c r="B2694" s="51"/>
      <c r="C2694" s="51" t="s">
        <v>179</v>
      </c>
      <c r="D2694" s="50" t="s">
        <v>176</v>
      </c>
      <c r="E2694" s="48">
        <f>[1]Source!AT3586</f>
        <v>70</v>
      </c>
      <c r="F2694" s="42"/>
      <c r="G2694" s="49"/>
      <c r="H2694" s="48"/>
      <c r="I2694" s="48"/>
      <c r="J2694" s="42">
        <f>SUM(R2689:R2693)</f>
        <v>2927.85</v>
      </c>
      <c r="K2694" s="42"/>
    </row>
    <row r="2695" spans="1:22" ht="14.5" x14ac:dyDescent="0.35">
      <c r="A2695" s="51"/>
      <c r="B2695" s="51"/>
      <c r="C2695" s="51" t="s">
        <v>178</v>
      </c>
      <c r="D2695" s="50" t="s">
        <v>176</v>
      </c>
      <c r="E2695" s="48">
        <f>[1]Source!AU3586</f>
        <v>10</v>
      </c>
      <c r="F2695" s="42"/>
      <c r="G2695" s="49"/>
      <c r="H2695" s="48"/>
      <c r="I2695" s="48"/>
      <c r="J2695" s="42">
        <f>SUM(T2689:T2694)</f>
        <v>418.26</v>
      </c>
      <c r="K2695" s="42"/>
    </row>
    <row r="2696" spans="1:22" ht="14.5" x14ac:dyDescent="0.35">
      <c r="A2696" s="51"/>
      <c r="B2696" s="51"/>
      <c r="C2696" s="51" t="s">
        <v>177</v>
      </c>
      <c r="D2696" s="50" t="s">
        <v>176</v>
      </c>
      <c r="E2696" s="48">
        <f>108</f>
        <v>108</v>
      </c>
      <c r="F2696" s="42"/>
      <c r="G2696" s="49"/>
      <c r="H2696" s="48"/>
      <c r="I2696" s="48"/>
      <c r="J2696" s="42">
        <f>SUM(V2689:V2695)</f>
        <v>0.17</v>
      </c>
      <c r="K2696" s="42"/>
    </row>
    <row r="2697" spans="1:22" ht="14.5" x14ac:dyDescent="0.35">
      <c r="A2697" s="51"/>
      <c r="B2697" s="51"/>
      <c r="C2697" s="51" t="s">
        <v>175</v>
      </c>
      <c r="D2697" s="50" t="s">
        <v>174</v>
      </c>
      <c r="E2697" s="48">
        <f>[1]Source!AQ3586</f>
        <v>1.44</v>
      </c>
      <c r="F2697" s="42"/>
      <c r="G2697" s="49" t="str">
        <f>[1]Source!DI3586</f>
        <v>)*4</v>
      </c>
      <c r="H2697" s="48">
        <f>[1]Source!AV3586</f>
        <v>1</v>
      </c>
      <c r="I2697" s="48"/>
      <c r="J2697" s="42"/>
      <c r="K2697" s="42">
        <f>[1]Source!U3586</f>
        <v>11.52</v>
      </c>
    </row>
    <row r="2698" spans="1:22" ht="14" x14ac:dyDescent="0.3">
      <c r="A2698" s="47"/>
      <c r="B2698" s="47"/>
      <c r="C2698" s="47"/>
      <c r="D2698" s="47"/>
      <c r="E2698" s="47"/>
      <c r="F2698" s="47"/>
      <c r="G2698" s="47"/>
      <c r="H2698" s="47"/>
      <c r="I2698" s="183">
        <f>J2690+J2691+J2693+J2694+J2695+J2696</f>
        <v>7582.84</v>
      </c>
      <c r="J2698" s="183"/>
      <c r="K2698" s="46">
        <f>IF([1]Source!I3586&lt;&gt;0, ROUND(I2698/[1]Source!I3586, 2), 0)</f>
        <v>3791.42</v>
      </c>
      <c r="P2698" s="45">
        <f>I2698</f>
        <v>7582.84</v>
      </c>
    </row>
    <row r="2700" spans="1:22" ht="14" x14ac:dyDescent="0.3">
      <c r="A2700" s="189" t="str">
        <f>CONCATENATE("Итого по разделу: ",IF([1]Source!G3588&lt;&gt;"Новый раздел", [1]Source!G3588, ""))</f>
        <v>Итого по разделу: Тепловые завесы</v>
      </c>
      <c r="B2700" s="189"/>
      <c r="C2700" s="189"/>
      <c r="D2700" s="189"/>
      <c r="E2700" s="189"/>
      <c r="F2700" s="189"/>
      <c r="G2700" s="189"/>
      <c r="H2700" s="189"/>
      <c r="I2700" s="184">
        <f>SUM(P2688:P2699)</f>
        <v>7582.84</v>
      </c>
      <c r="J2700" s="185"/>
      <c r="K2700" s="38"/>
    </row>
    <row r="2703" spans="1:22" ht="14" x14ac:dyDescent="0.3">
      <c r="A2703" s="189" t="str">
        <f>CONCATENATE("Итого по локальной смете: ",IF([1]Source!G3618&lt;&gt;"Новая локальная смета", [1]Source!G3618, ""))</f>
        <v>Итого по локальной смете: Строение №321</v>
      </c>
      <c r="B2703" s="189"/>
      <c r="C2703" s="189"/>
      <c r="D2703" s="189"/>
      <c r="E2703" s="189"/>
      <c r="F2703" s="189"/>
      <c r="G2703" s="189"/>
      <c r="H2703" s="189"/>
      <c r="I2703" s="184">
        <f>SUM(P2459:P2702)</f>
        <v>375978.54999999987</v>
      </c>
      <c r="J2703" s="185"/>
      <c r="K2703" s="38"/>
    </row>
    <row r="2706" spans="1:22" ht="16.5" x14ac:dyDescent="0.35">
      <c r="A2706" s="190" t="str">
        <f>CONCATENATE("Локальная смета: ",IF([1]Source!G3648&lt;&gt;"Новая локальная смета", [1]Source!G3648, ""))</f>
        <v>Локальная смета: Строение 332</v>
      </c>
      <c r="B2706" s="190"/>
      <c r="C2706" s="190"/>
      <c r="D2706" s="190"/>
      <c r="E2706" s="190"/>
      <c r="F2706" s="190"/>
      <c r="G2706" s="190"/>
      <c r="H2706" s="190"/>
      <c r="I2706" s="190"/>
      <c r="J2706" s="190"/>
      <c r="K2706" s="190"/>
    </row>
    <row r="2708" spans="1:22" ht="16.5" x14ac:dyDescent="0.35">
      <c r="A2708" s="190" t="str">
        <f>CONCATENATE("Раздел: ",IF([1]Source!G3652&lt;&gt;"Новый раздел", [1]Source!G3652, ""))</f>
        <v>Раздел: Вентиляция</v>
      </c>
      <c r="B2708" s="190"/>
      <c r="C2708" s="190"/>
      <c r="D2708" s="190"/>
      <c r="E2708" s="190"/>
      <c r="F2708" s="190"/>
      <c r="G2708" s="190"/>
      <c r="H2708" s="190"/>
      <c r="I2708" s="190"/>
      <c r="J2708" s="190"/>
      <c r="K2708" s="190"/>
    </row>
    <row r="2710" spans="1:22" ht="16.5" x14ac:dyDescent="0.35">
      <c r="A2710" s="190" t="str">
        <f>CONCATENATE("Подраздел: ",IF([1]Source!G3656&lt;&gt;"Новый подраздел", [1]Source!G3656, ""))</f>
        <v>Подраздел: Узел обвязки регулирующего клапана и насоса системы П1 П3</v>
      </c>
      <c r="B2710" s="190"/>
      <c r="C2710" s="190"/>
      <c r="D2710" s="190"/>
      <c r="E2710" s="190"/>
      <c r="F2710" s="190"/>
      <c r="G2710" s="190"/>
      <c r="H2710" s="190"/>
      <c r="I2710" s="190"/>
      <c r="J2710" s="190"/>
      <c r="K2710" s="190"/>
    </row>
    <row r="2711" spans="1:22" ht="56" x14ac:dyDescent="0.35">
      <c r="A2711" s="51">
        <v>266</v>
      </c>
      <c r="B2711" s="51" t="str">
        <f>[1]Source!F3660</f>
        <v>1.24-2503-4-18/1</v>
      </c>
      <c r="C2711" s="51" t="str">
        <f>[1]Source!G3660</f>
        <v>Техническое обслуживание циркуляционных насосов систем отопления с тепловыми насосами - ежемесячное</v>
      </c>
      <c r="D2711" s="50" t="str">
        <f>[1]Source!H3660</f>
        <v>шт.</v>
      </c>
      <c r="E2711" s="48">
        <f>[1]Source!I3660</f>
        <v>2</v>
      </c>
      <c r="F2711" s="42"/>
      <c r="G2711" s="49"/>
      <c r="H2711" s="48"/>
      <c r="I2711" s="48"/>
      <c r="J2711" s="42"/>
      <c r="K2711" s="42"/>
      <c r="Q2711">
        <f>ROUND(([1]Source!BZ3660/100)*ROUND(([1]Source!AF3660*[1]Source!AV3660)*[1]Source!I3660, 2), 2)</f>
        <v>902.38</v>
      </c>
      <c r="R2711">
        <f>[1]Source!X3660</f>
        <v>902.38</v>
      </c>
      <c r="S2711">
        <f>ROUND(([1]Source!CA3660/100)*ROUND(([1]Source!AF3660*[1]Source!AV3660)*[1]Source!I3660, 2), 2)</f>
        <v>128.91</v>
      </c>
      <c r="T2711">
        <f>[1]Source!Y3660</f>
        <v>128.91</v>
      </c>
      <c r="U2711">
        <f>ROUND((175/100)*ROUND(([1]Source!AE3660*[1]Source!AV3660)*[1]Source!I3660, 2), 2)</f>
        <v>1082.6199999999999</v>
      </c>
      <c r="V2711">
        <f>ROUND((108/100)*ROUND([1]Source!CS3660*[1]Source!I3660, 2), 2)</f>
        <v>668.13</v>
      </c>
    </row>
    <row r="2712" spans="1:22" ht="14.5" x14ac:dyDescent="0.35">
      <c r="A2712" s="51"/>
      <c r="B2712" s="51"/>
      <c r="C2712" s="51" t="s">
        <v>183</v>
      </c>
      <c r="D2712" s="50"/>
      <c r="E2712" s="48"/>
      <c r="F2712" s="42">
        <f>[1]Source!AO3660</f>
        <v>161.13999999999999</v>
      </c>
      <c r="G2712" s="49" t="str">
        <f>[1]Source!DG3660</f>
        <v>)*4</v>
      </c>
      <c r="H2712" s="48">
        <f>[1]Source!AV3660</f>
        <v>1</v>
      </c>
      <c r="I2712" s="48">
        <f>IF([1]Source!BA3660&lt;&gt; 0, [1]Source!BA3660, 1)</f>
        <v>1</v>
      </c>
      <c r="J2712" s="42">
        <f>[1]Source!S3660</f>
        <v>1289.1199999999999</v>
      </c>
      <c r="K2712" s="42"/>
    </row>
    <row r="2713" spans="1:22" ht="14.5" x14ac:dyDescent="0.35">
      <c r="A2713" s="51"/>
      <c r="B2713" s="51"/>
      <c r="C2713" s="51" t="s">
        <v>182</v>
      </c>
      <c r="D2713" s="50"/>
      <c r="E2713" s="48"/>
      <c r="F2713" s="42">
        <f>[1]Source!AM3660</f>
        <v>118.48</v>
      </c>
      <c r="G2713" s="49" t="str">
        <f>[1]Source!DE3660</f>
        <v>)*4</v>
      </c>
      <c r="H2713" s="48">
        <f>[1]Source!AV3660</f>
        <v>1</v>
      </c>
      <c r="I2713" s="48">
        <f>IF([1]Source!BB3660&lt;&gt; 0, [1]Source!BB3660, 1)</f>
        <v>1</v>
      </c>
      <c r="J2713" s="42">
        <f>[1]Source!Q3660</f>
        <v>947.84</v>
      </c>
      <c r="K2713" s="42"/>
    </row>
    <row r="2714" spans="1:22" ht="14.5" x14ac:dyDescent="0.35">
      <c r="A2714" s="51"/>
      <c r="B2714" s="51"/>
      <c r="C2714" s="51" t="s">
        <v>181</v>
      </c>
      <c r="D2714" s="50"/>
      <c r="E2714" s="48"/>
      <c r="F2714" s="42">
        <f>[1]Source!AN3660</f>
        <v>77.33</v>
      </c>
      <c r="G2714" s="49" t="str">
        <f>[1]Source!DF3660</f>
        <v>)*4</v>
      </c>
      <c r="H2714" s="48">
        <f>[1]Source!AV3660</f>
        <v>1</v>
      </c>
      <c r="I2714" s="48">
        <f>IF([1]Source!BS3660&lt;&gt; 0, [1]Source!BS3660, 1)</f>
        <v>1</v>
      </c>
      <c r="J2714" s="52">
        <f>[1]Source!R3660</f>
        <v>618.64</v>
      </c>
      <c r="K2714" s="42"/>
    </row>
    <row r="2715" spans="1:22" ht="14.5" x14ac:dyDescent="0.35">
      <c r="A2715" s="51"/>
      <c r="B2715" s="51"/>
      <c r="C2715" s="51" t="s">
        <v>180</v>
      </c>
      <c r="D2715" s="50"/>
      <c r="E2715" s="48"/>
      <c r="F2715" s="42">
        <f>[1]Source!AL3660</f>
        <v>0.59</v>
      </c>
      <c r="G2715" s="49" t="str">
        <f>[1]Source!DD3660</f>
        <v>)*4</v>
      </c>
      <c r="H2715" s="48">
        <f>[1]Source!AW3660</f>
        <v>1</v>
      </c>
      <c r="I2715" s="48">
        <f>IF([1]Source!BC3660&lt;&gt; 0, [1]Source!BC3660, 1)</f>
        <v>1</v>
      </c>
      <c r="J2715" s="42">
        <f>[1]Source!P3660</f>
        <v>4.72</v>
      </c>
      <c r="K2715" s="42"/>
    </row>
    <row r="2716" spans="1:22" ht="14.5" x14ac:dyDescent="0.35">
      <c r="A2716" s="51"/>
      <c r="B2716" s="51"/>
      <c r="C2716" s="51" t="s">
        <v>179</v>
      </c>
      <c r="D2716" s="50" t="s">
        <v>176</v>
      </c>
      <c r="E2716" s="48">
        <f>[1]Source!AT3660</f>
        <v>70</v>
      </c>
      <c r="F2716" s="42"/>
      <c r="G2716" s="49"/>
      <c r="H2716" s="48"/>
      <c r="I2716" s="48"/>
      <c r="J2716" s="42">
        <f>SUM(R2711:R2715)</f>
        <v>902.38</v>
      </c>
      <c r="K2716" s="42"/>
    </row>
    <row r="2717" spans="1:22" ht="14.5" x14ac:dyDescent="0.35">
      <c r="A2717" s="51"/>
      <c r="B2717" s="51"/>
      <c r="C2717" s="51" t="s">
        <v>178</v>
      </c>
      <c r="D2717" s="50" t="s">
        <v>176</v>
      </c>
      <c r="E2717" s="48">
        <f>[1]Source!AU3660</f>
        <v>10</v>
      </c>
      <c r="F2717" s="42"/>
      <c r="G2717" s="49"/>
      <c r="H2717" s="48"/>
      <c r="I2717" s="48"/>
      <c r="J2717" s="42">
        <f>SUM(T2711:T2716)</f>
        <v>128.91</v>
      </c>
      <c r="K2717" s="42"/>
    </row>
    <row r="2718" spans="1:22" ht="14.5" x14ac:dyDescent="0.35">
      <c r="A2718" s="51"/>
      <c r="B2718" s="51"/>
      <c r="C2718" s="51" t="s">
        <v>177</v>
      </c>
      <c r="D2718" s="50" t="s">
        <v>176</v>
      </c>
      <c r="E2718" s="48">
        <f>108</f>
        <v>108</v>
      </c>
      <c r="F2718" s="42"/>
      <c r="G2718" s="49"/>
      <c r="H2718" s="48"/>
      <c r="I2718" s="48"/>
      <c r="J2718" s="42">
        <f>SUM(V2711:V2717)</f>
        <v>668.13</v>
      </c>
      <c r="K2718" s="42"/>
    </row>
    <row r="2719" spans="1:22" ht="14.5" x14ac:dyDescent="0.35">
      <c r="A2719" s="51"/>
      <c r="B2719" s="51"/>
      <c r="C2719" s="51" t="s">
        <v>175</v>
      </c>
      <c r="D2719" s="50" t="s">
        <v>174</v>
      </c>
      <c r="E2719" s="48">
        <f>[1]Source!AQ3660</f>
        <v>0.42</v>
      </c>
      <c r="F2719" s="42"/>
      <c r="G2719" s="49" t="str">
        <f>[1]Source!DI3660</f>
        <v>)*4</v>
      </c>
      <c r="H2719" s="48">
        <f>[1]Source!AV3660</f>
        <v>1</v>
      </c>
      <c r="I2719" s="48"/>
      <c r="J2719" s="42"/>
      <c r="K2719" s="42">
        <f>[1]Source!U3660</f>
        <v>3.36</v>
      </c>
    </row>
    <row r="2720" spans="1:22" ht="14" x14ac:dyDescent="0.3">
      <c r="A2720" s="47"/>
      <c r="B2720" s="47"/>
      <c r="C2720" s="47"/>
      <c r="D2720" s="47"/>
      <c r="E2720" s="47"/>
      <c r="F2720" s="47"/>
      <c r="G2720" s="47"/>
      <c r="H2720" s="47"/>
      <c r="I2720" s="183">
        <f>J2712+J2713+J2715+J2716+J2717+J2718</f>
        <v>3941.1</v>
      </c>
      <c r="J2720" s="183"/>
      <c r="K2720" s="46">
        <f>IF([1]Source!I3660&lt;&gt;0, ROUND(I2720/[1]Source!I3660, 2), 0)</f>
        <v>1970.55</v>
      </c>
      <c r="P2720" s="45">
        <f>I2720</f>
        <v>3941.1</v>
      </c>
    </row>
    <row r="2721" spans="1:22" ht="28" x14ac:dyDescent="0.35">
      <c r="A2721" s="51">
        <v>267</v>
      </c>
      <c r="B2721" s="51" t="str">
        <f>[1]Source!F3661</f>
        <v>1.15-2303-4-2/1</v>
      </c>
      <c r="C2721" s="51" t="str">
        <f>[1]Source!G3661</f>
        <v>Прочистка сетчатых фильтров грубой очистки воды диаметром до 50 мм</v>
      </c>
      <c r="D2721" s="50" t="str">
        <f>[1]Source!H3661</f>
        <v>10 шт.</v>
      </c>
      <c r="E2721" s="48">
        <f>[1]Source!I3661</f>
        <v>0.2</v>
      </c>
      <c r="F2721" s="42"/>
      <c r="G2721" s="49"/>
      <c r="H2721" s="48"/>
      <c r="I2721" s="48"/>
      <c r="J2721" s="42"/>
      <c r="K2721" s="42"/>
      <c r="Q2721">
        <f>ROUND(([1]Source!BZ3661/100)*ROUND(([1]Source!AF3661*[1]Source!AV3661)*[1]Source!I3661, 2), 2)</f>
        <v>110.21</v>
      </c>
      <c r="R2721">
        <f>[1]Source!X3661</f>
        <v>110.21</v>
      </c>
      <c r="S2721">
        <f>ROUND(([1]Source!CA3661/100)*ROUND(([1]Source!AF3661*[1]Source!AV3661)*[1]Source!I3661, 2), 2)</f>
        <v>15.74</v>
      </c>
      <c r="T2721">
        <f>[1]Source!Y3661</f>
        <v>15.74</v>
      </c>
      <c r="U2721">
        <f>ROUND((175/100)*ROUND(([1]Source!AE3661*[1]Source!AV3661)*[1]Source!I3661, 2), 2)</f>
        <v>0</v>
      </c>
      <c r="V2721">
        <f>ROUND((108/100)*ROUND([1]Source!CS3661*[1]Source!I3661, 2), 2)</f>
        <v>0</v>
      </c>
    </row>
    <row r="2722" spans="1:22" x14ac:dyDescent="0.25">
      <c r="C2722" s="53" t="str">
        <f>"Объем: "&amp;[1]Source!I3661&amp;"=2/"&amp;"10"</f>
        <v>Объем: 0,2=2/10</v>
      </c>
    </row>
    <row r="2723" spans="1:22" ht="14.5" x14ac:dyDescent="0.35">
      <c r="A2723" s="51"/>
      <c r="B2723" s="51"/>
      <c r="C2723" s="51" t="s">
        <v>183</v>
      </c>
      <c r="D2723" s="50"/>
      <c r="E2723" s="48"/>
      <c r="F2723" s="42">
        <f>[1]Source!AO3661</f>
        <v>787.21</v>
      </c>
      <c r="G2723" s="49" t="str">
        <f>[1]Source!DG3661</f>
        <v/>
      </c>
      <c r="H2723" s="48">
        <f>[1]Source!AV3661</f>
        <v>1</v>
      </c>
      <c r="I2723" s="48">
        <f>IF([1]Source!BA3661&lt;&gt; 0, [1]Source!BA3661, 1)</f>
        <v>1</v>
      </c>
      <c r="J2723" s="42">
        <f>[1]Source!S3661</f>
        <v>157.44</v>
      </c>
      <c r="K2723" s="42"/>
    </row>
    <row r="2724" spans="1:22" ht="14.5" x14ac:dyDescent="0.35">
      <c r="A2724" s="51"/>
      <c r="B2724" s="51"/>
      <c r="C2724" s="51" t="s">
        <v>179</v>
      </c>
      <c r="D2724" s="50" t="s">
        <v>176</v>
      </c>
      <c r="E2724" s="48">
        <f>[1]Source!AT3661</f>
        <v>70</v>
      </c>
      <c r="F2724" s="42"/>
      <c r="G2724" s="49"/>
      <c r="H2724" s="48"/>
      <c r="I2724" s="48"/>
      <c r="J2724" s="42">
        <f>SUM(R2721:R2723)</f>
        <v>110.21</v>
      </c>
      <c r="K2724" s="42"/>
    </row>
    <row r="2725" spans="1:22" ht="14.5" x14ac:dyDescent="0.35">
      <c r="A2725" s="51"/>
      <c r="B2725" s="51"/>
      <c r="C2725" s="51" t="s">
        <v>178</v>
      </c>
      <c r="D2725" s="50" t="s">
        <v>176</v>
      </c>
      <c r="E2725" s="48">
        <f>[1]Source!AU3661</f>
        <v>10</v>
      </c>
      <c r="F2725" s="42"/>
      <c r="G2725" s="49"/>
      <c r="H2725" s="48"/>
      <c r="I2725" s="48"/>
      <c r="J2725" s="42">
        <f>SUM(T2721:T2724)</f>
        <v>15.74</v>
      </c>
      <c r="K2725" s="42"/>
    </row>
    <row r="2726" spans="1:22" ht="14.5" x14ac:dyDescent="0.35">
      <c r="A2726" s="51"/>
      <c r="B2726" s="51"/>
      <c r="C2726" s="51" t="s">
        <v>175</v>
      </c>
      <c r="D2726" s="50" t="s">
        <v>174</v>
      </c>
      <c r="E2726" s="48">
        <f>[1]Source!AQ3661</f>
        <v>2.33</v>
      </c>
      <c r="F2726" s="42"/>
      <c r="G2726" s="49" t="str">
        <f>[1]Source!DI3661</f>
        <v/>
      </c>
      <c r="H2726" s="48">
        <f>[1]Source!AV3661</f>
        <v>1</v>
      </c>
      <c r="I2726" s="48"/>
      <c r="J2726" s="42"/>
      <c r="K2726" s="42">
        <f>[1]Source!U3661</f>
        <v>0.46600000000000003</v>
      </c>
    </row>
    <row r="2727" spans="1:22" ht="14" x14ac:dyDescent="0.3">
      <c r="A2727" s="47"/>
      <c r="B2727" s="47"/>
      <c r="C2727" s="47"/>
      <c r="D2727" s="47"/>
      <c r="E2727" s="47"/>
      <c r="F2727" s="47"/>
      <c r="G2727" s="47"/>
      <c r="H2727" s="47"/>
      <c r="I2727" s="183">
        <f>J2723+J2724+J2725</f>
        <v>283.39</v>
      </c>
      <c r="J2727" s="183"/>
      <c r="K2727" s="46">
        <f>IF([1]Source!I3661&lt;&gt;0, ROUND(I2727/[1]Source!I3661, 2), 0)</f>
        <v>1416.95</v>
      </c>
      <c r="P2727" s="45">
        <f>I2727</f>
        <v>283.39</v>
      </c>
    </row>
    <row r="2728" spans="1:22" ht="42" x14ac:dyDescent="0.35">
      <c r="A2728" s="51">
        <v>268</v>
      </c>
      <c r="B2728" s="51" t="str">
        <f>[1]Source!F3662</f>
        <v>1.23-2103-41-1/1</v>
      </c>
      <c r="C2728" s="51" t="str">
        <f>[1]Source!G3662</f>
        <v>Техническое обслуживание регулирующего клапана (балансировочные)</v>
      </c>
      <c r="D2728" s="50" t="str">
        <f>[1]Source!H3662</f>
        <v>шт.</v>
      </c>
      <c r="E2728" s="48">
        <f>[1]Source!I3662</f>
        <v>2</v>
      </c>
      <c r="F2728" s="42"/>
      <c r="G2728" s="49"/>
      <c r="H2728" s="48"/>
      <c r="I2728" s="48"/>
      <c r="J2728" s="42"/>
      <c r="K2728" s="42"/>
      <c r="Q2728">
        <f>ROUND(([1]Source!BZ3662/100)*ROUND(([1]Source!AF3662*[1]Source!AV3662)*[1]Source!I3662, 2), 2)</f>
        <v>1912.01</v>
      </c>
      <c r="R2728">
        <f>[1]Source!X3662</f>
        <v>1912.01</v>
      </c>
      <c r="S2728">
        <f>ROUND(([1]Source!CA3662/100)*ROUND(([1]Source!AF3662*[1]Source!AV3662)*[1]Source!I3662, 2), 2)</f>
        <v>273.14</v>
      </c>
      <c r="T2728">
        <f>[1]Source!Y3662</f>
        <v>273.14</v>
      </c>
      <c r="U2728">
        <f>ROUND((175/100)*ROUND(([1]Source!AE3662*[1]Source!AV3662)*[1]Source!I3662, 2), 2)</f>
        <v>1299.06</v>
      </c>
      <c r="V2728">
        <f>ROUND((108/100)*ROUND([1]Source!CS3662*[1]Source!I3662, 2), 2)</f>
        <v>801.71</v>
      </c>
    </row>
    <row r="2729" spans="1:22" ht="14.5" x14ac:dyDescent="0.35">
      <c r="A2729" s="51"/>
      <c r="B2729" s="51"/>
      <c r="C2729" s="51" t="s">
        <v>183</v>
      </c>
      <c r="D2729" s="50"/>
      <c r="E2729" s="48"/>
      <c r="F2729" s="42">
        <f>[1]Source!AO3662</f>
        <v>113.81</v>
      </c>
      <c r="G2729" s="49" t="str">
        <f>[1]Source!DG3662</f>
        <v>)*12</v>
      </c>
      <c r="H2729" s="48">
        <f>[1]Source!AV3662</f>
        <v>1</v>
      </c>
      <c r="I2729" s="48">
        <f>IF([1]Source!BA3662&lt;&gt; 0, [1]Source!BA3662, 1)</f>
        <v>1</v>
      </c>
      <c r="J2729" s="42">
        <f>[1]Source!S3662</f>
        <v>2731.44</v>
      </c>
      <c r="K2729" s="42"/>
    </row>
    <row r="2730" spans="1:22" ht="14.5" x14ac:dyDescent="0.35">
      <c r="A2730" s="51"/>
      <c r="B2730" s="51"/>
      <c r="C2730" s="51" t="s">
        <v>182</v>
      </c>
      <c r="D2730" s="50"/>
      <c r="E2730" s="48"/>
      <c r="F2730" s="42">
        <f>[1]Source!AM3662</f>
        <v>47.39</v>
      </c>
      <c r="G2730" s="49" t="str">
        <f>[1]Source!DE3662</f>
        <v>)*12</v>
      </c>
      <c r="H2730" s="48">
        <f>[1]Source!AV3662</f>
        <v>1</v>
      </c>
      <c r="I2730" s="48">
        <f>IF([1]Source!BB3662&lt;&gt; 0, [1]Source!BB3662, 1)</f>
        <v>1</v>
      </c>
      <c r="J2730" s="42">
        <f>[1]Source!Q3662</f>
        <v>1137.3599999999999</v>
      </c>
      <c r="K2730" s="42"/>
    </row>
    <row r="2731" spans="1:22" ht="14.5" x14ac:dyDescent="0.35">
      <c r="A2731" s="51"/>
      <c r="B2731" s="51"/>
      <c r="C2731" s="51" t="s">
        <v>181</v>
      </c>
      <c r="D2731" s="50"/>
      <c r="E2731" s="48"/>
      <c r="F2731" s="42">
        <f>[1]Source!AN3662</f>
        <v>30.93</v>
      </c>
      <c r="G2731" s="49" t="str">
        <f>[1]Source!DF3662</f>
        <v>)*12</v>
      </c>
      <c r="H2731" s="48">
        <f>[1]Source!AV3662</f>
        <v>1</v>
      </c>
      <c r="I2731" s="48">
        <f>IF([1]Source!BS3662&lt;&gt; 0, [1]Source!BS3662, 1)</f>
        <v>1</v>
      </c>
      <c r="J2731" s="52">
        <f>[1]Source!R3662</f>
        <v>742.32</v>
      </c>
      <c r="K2731" s="42"/>
    </row>
    <row r="2732" spans="1:22" ht="14.5" x14ac:dyDescent="0.35">
      <c r="A2732" s="51"/>
      <c r="B2732" s="51"/>
      <c r="C2732" s="51" t="s">
        <v>179</v>
      </c>
      <c r="D2732" s="50" t="s">
        <v>176</v>
      </c>
      <c r="E2732" s="48">
        <f>[1]Source!AT3662</f>
        <v>70</v>
      </c>
      <c r="F2732" s="42"/>
      <c r="G2732" s="49"/>
      <c r="H2732" s="48"/>
      <c r="I2732" s="48"/>
      <c r="J2732" s="42">
        <f>SUM(R2728:R2731)</f>
        <v>1912.01</v>
      </c>
      <c r="K2732" s="42"/>
    </row>
    <row r="2733" spans="1:22" ht="14.5" x14ac:dyDescent="0.35">
      <c r="A2733" s="51"/>
      <c r="B2733" s="51"/>
      <c r="C2733" s="51" t="s">
        <v>178</v>
      </c>
      <c r="D2733" s="50" t="s">
        <v>176</v>
      </c>
      <c r="E2733" s="48">
        <f>[1]Source!AU3662</f>
        <v>10</v>
      </c>
      <c r="F2733" s="42"/>
      <c r="G2733" s="49"/>
      <c r="H2733" s="48"/>
      <c r="I2733" s="48"/>
      <c r="J2733" s="42">
        <f>SUM(T2728:T2732)</f>
        <v>273.14</v>
      </c>
      <c r="K2733" s="42"/>
    </row>
    <row r="2734" spans="1:22" ht="14.5" x14ac:dyDescent="0.35">
      <c r="A2734" s="51"/>
      <c r="B2734" s="51"/>
      <c r="C2734" s="51" t="s">
        <v>177</v>
      </c>
      <c r="D2734" s="50" t="s">
        <v>176</v>
      </c>
      <c r="E2734" s="48">
        <f>108</f>
        <v>108</v>
      </c>
      <c r="F2734" s="42"/>
      <c r="G2734" s="49"/>
      <c r="H2734" s="48"/>
      <c r="I2734" s="48"/>
      <c r="J2734" s="42">
        <f>SUM(V2728:V2733)</f>
        <v>801.71</v>
      </c>
      <c r="K2734" s="42"/>
    </row>
    <row r="2735" spans="1:22" ht="14.5" x14ac:dyDescent="0.35">
      <c r="A2735" s="51"/>
      <c r="B2735" s="51"/>
      <c r="C2735" s="51" t="s">
        <v>175</v>
      </c>
      <c r="D2735" s="50" t="s">
        <v>174</v>
      </c>
      <c r="E2735" s="48">
        <f>[1]Source!AQ3662</f>
        <v>0.37</v>
      </c>
      <c r="F2735" s="42"/>
      <c r="G2735" s="49" t="str">
        <f>[1]Source!DI3662</f>
        <v>)*12</v>
      </c>
      <c r="H2735" s="48">
        <f>[1]Source!AV3662</f>
        <v>1</v>
      </c>
      <c r="I2735" s="48"/>
      <c r="J2735" s="42"/>
      <c r="K2735" s="42">
        <f>[1]Source!U3662</f>
        <v>8.879999999999999</v>
      </c>
    </row>
    <row r="2736" spans="1:22" ht="14" x14ac:dyDescent="0.3">
      <c r="A2736" s="47"/>
      <c r="B2736" s="47"/>
      <c r="C2736" s="47"/>
      <c r="D2736" s="47"/>
      <c r="E2736" s="47"/>
      <c r="F2736" s="47"/>
      <c r="G2736" s="47"/>
      <c r="H2736" s="47"/>
      <c r="I2736" s="183">
        <f>J2729+J2730+J2732+J2733+J2734</f>
        <v>6855.6600000000008</v>
      </c>
      <c r="J2736" s="183"/>
      <c r="K2736" s="46">
        <f>IF([1]Source!I3662&lt;&gt;0, ROUND(I2736/[1]Source!I3662, 2), 0)</f>
        <v>3427.83</v>
      </c>
      <c r="P2736" s="45">
        <f>I2736</f>
        <v>6855.6600000000008</v>
      </c>
    </row>
    <row r="2737" spans="1:32" ht="56" x14ac:dyDescent="0.35">
      <c r="A2737" s="51">
        <v>269</v>
      </c>
      <c r="B2737" s="51" t="str">
        <f>[1]Source!F3663</f>
        <v>1.18-2203-3-3/1</v>
      </c>
      <c r="C2737" s="51" t="str">
        <f>[1]Source!G3663</f>
        <v>Техническое обслуживание клапанов воздушных регулирующих с электроприводом диаметром/периметром до 560/1600 мм</v>
      </c>
      <c r="D2737" s="50" t="str">
        <f>[1]Source!H3663</f>
        <v>шт.</v>
      </c>
      <c r="E2737" s="48">
        <f>[1]Source!I3663</f>
        <v>2</v>
      </c>
      <c r="F2737" s="42"/>
      <c r="G2737" s="49"/>
      <c r="H2737" s="48"/>
      <c r="I2737" s="48"/>
      <c r="J2737" s="42"/>
      <c r="K2737" s="42"/>
      <c r="Q2737">
        <f>ROUND(([1]Source!BZ3663/100)*ROUND(([1]Source!AF3663*[1]Source!AV3663)*[1]Source!I3663, 2), 2)</f>
        <v>3537.74</v>
      </c>
      <c r="R2737">
        <f>[1]Source!X3663</f>
        <v>3537.74</v>
      </c>
      <c r="S2737">
        <f>ROUND(([1]Source!CA3663/100)*ROUND(([1]Source!AF3663*[1]Source!AV3663)*[1]Source!I3663, 2), 2)</f>
        <v>505.39</v>
      </c>
      <c r="T2737">
        <f>[1]Source!Y3663</f>
        <v>505.39</v>
      </c>
      <c r="U2737">
        <f>ROUND((175/100)*ROUND(([1]Source!AE3663*[1]Source!AV3663)*[1]Source!I3663, 2), 2)</f>
        <v>649.74</v>
      </c>
      <c r="V2737">
        <f>ROUND((108/100)*ROUND([1]Source!CS3663*[1]Source!I3663, 2), 2)</f>
        <v>400.98</v>
      </c>
    </row>
    <row r="2738" spans="1:32" ht="14.5" x14ac:dyDescent="0.35">
      <c r="A2738" s="51"/>
      <c r="B2738" s="51"/>
      <c r="C2738" s="51" t="s">
        <v>183</v>
      </c>
      <c r="D2738" s="50"/>
      <c r="E2738" s="48"/>
      <c r="F2738" s="42">
        <f>[1]Source!AO3663</f>
        <v>210.58</v>
      </c>
      <c r="G2738" s="49" t="str">
        <f>[1]Source!DG3663</f>
        <v>)*12</v>
      </c>
      <c r="H2738" s="48">
        <f>[1]Source!AV3663</f>
        <v>1</v>
      </c>
      <c r="I2738" s="48">
        <f>IF([1]Source!BA3663&lt;&gt; 0, [1]Source!BA3663, 1)</f>
        <v>1</v>
      </c>
      <c r="J2738" s="42">
        <f>[1]Source!S3663</f>
        <v>5053.92</v>
      </c>
      <c r="K2738" s="42"/>
    </row>
    <row r="2739" spans="1:32" ht="14.5" x14ac:dyDescent="0.35">
      <c r="A2739" s="51"/>
      <c r="B2739" s="51"/>
      <c r="C2739" s="51" t="s">
        <v>182</v>
      </c>
      <c r="D2739" s="50"/>
      <c r="E2739" s="48"/>
      <c r="F2739" s="42">
        <f>[1]Source!AM3663</f>
        <v>23.7</v>
      </c>
      <c r="G2739" s="49" t="str">
        <f>[1]Source!DE3663</f>
        <v>)*12</v>
      </c>
      <c r="H2739" s="48">
        <f>[1]Source!AV3663</f>
        <v>1</v>
      </c>
      <c r="I2739" s="48">
        <f>IF([1]Source!BB3663&lt;&gt; 0, [1]Source!BB3663, 1)</f>
        <v>1</v>
      </c>
      <c r="J2739" s="42">
        <f>[1]Source!Q3663</f>
        <v>568.79999999999995</v>
      </c>
      <c r="K2739" s="42"/>
    </row>
    <row r="2740" spans="1:32" ht="14.5" x14ac:dyDescent="0.35">
      <c r="A2740" s="51"/>
      <c r="B2740" s="51"/>
      <c r="C2740" s="51" t="s">
        <v>181</v>
      </c>
      <c r="D2740" s="50"/>
      <c r="E2740" s="48"/>
      <c r="F2740" s="42">
        <f>[1]Source!AN3663</f>
        <v>15.47</v>
      </c>
      <c r="G2740" s="49" t="str">
        <f>[1]Source!DF3663</f>
        <v>)*12</v>
      </c>
      <c r="H2740" s="48">
        <f>[1]Source!AV3663</f>
        <v>1</v>
      </c>
      <c r="I2740" s="48">
        <f>IF([1]Source!BS3663&lt;&gt; 0, [1]Source!BS3663, 1)</f>
        <v>1</v>
      </c>
      <c r="J2740" s="52">
        <f>[1]Source!R3663</f>
        <v>371.28</v>
      </c>
      <c r="K2740" s="42"/>
    </row>
    <row r="2741" spans="1:32" ht="14.5" x14ac:dyDescent="0.35">
      <c r="A2741" s="51"/>
      <c r="B2741" s="51"/>
      <c r="C2741" s="51" t="s">
        <v>180</v>
      </c>
      <c r="D2741" s="50"/>
      <c r="E2741" s="48"/>
      <c r="F2741" s="42">
        <f>[1]Source!AL3663</f>
        <v>0.44</v>
      </c>
      <c r="G2741" s="49" t="str">
        <f>[1]Source!DD3663</f>
        <v>)*12</v>
      </c>
      <c r="H2741" s="48">
        <f>[1]Source!AW3663</f>
        <v>1</v>
      </c>
      <c r="I2741" s="48">
        <f>IF([1]Source!BC3663&lt;&gt; 0, [1]Source!BC3663, 1)</f>
        <v>1</v>
      </c>
      <c r="J2741" s="42">
        <f>[1]Source!P3663</f>
        <v>10.56</v>
      </c>
      <c r="K2741" s="42"/>
    </row>
    <row r="2742" spans="1:32" ht="14.5" x14ac:dyDescent="0.35">
      <c r="A2742" s="51"/>
      <c r="B2742" s="51"/>
      <c r="C2742" s="51" t="s">
        <v>179</v>
      </c>
      <c r="D2742" s="50" t="s">
        <v>176</v>
      </c>
      <c r="E2742" s="48">
        <f>[1]Source!AT3663</f>
        <v>70</v>
      </c>
      <c r="F2742" s="42"/>
      <c r="G2742" s="49"/>
      <c r="H2742" s="48"/>
      <c r="I2742" s="48"/>
      <c r="J2742" s="42">
        <f>SUM(R2737:R2741)</f>
        <v>3537.74</v>
      </c>
      <c r="K2742" s="42"/>
    </row>
    <row r="2743" spans="1:32" ht="14.5" x14ac:dyDescent="0.35">
      <c r="A2743" s="51"/>
      <c r="B2743" s="51"/>
      <c r="C2743" s="51" t="s">
        <v>178</v>
      </c>
      <c r="D2743" s="50" t="s">
        <v>176</v>
      </c>
      <c r="E2743" s="48">
        <f>[1]Source!AU3663</f>
        <v>10</v>
      </c>
      <c r="F2743" s="42"/>
      <c r="G2743" s="49"/>
      <c r="H2743" s="48"/>
      <c r="I2743" s="48"/>
      <c r="J2743" s="42">
        <f>SUM(T2737:T2742)</f>
        <v>505.39</v>
      </c>
      <c r="K2743" s="42"/>
    </row>
    <row r="2744" spans="1:32" ht="14.5" x14ac:dyDescent="0.35">
      <c r="A2744" s="51"/>
      <c r="B2744" s="51"/>
      <c r="C2744" s="51" t="s">
        <v>177</v>
      </c>
      <c r="D2744" s="50" t="s">
        <v>176</v>
      </c>
      <c r="E2744" s="48">
        <f>108</f>
        <v>108</v>
      </c>
      <c r="F2744" s="42"/>
      <c r="G2744" s="49"/>
      <c r="H2744" s="48"/>
      <c r="I2744" s="48"/>
      <c r="J2744" s="42">
        <f>SUM(V2737:V2743)</f>
        <v>400.98</v>
      </c>
      <c r="K2744" s="42"/>
    </row>
    <row r="2745" spans="1:32" ht="14.5" x14ac:dyDescent="0.35">
      <c r="A2745" s="51"/>
      <c r="B2745" s="51"/>
      <c r="C2745" s="51" t="s">
        <v>175</v>
      </c>
      <c r="D2745" s="50" t="s">
        <v>174</v>
      </c>
      <c r="E2745" s="48">
        <f>[1]Source!AQ3663</f>
        <v>0.57999999999999996</v>
      </c>
      <c r="F2745" s="42"/>
      <c r="G2745" s="49" t="str">
        <f>[1]Source!DI3663</f>
        <v>)*12</v>
      </c>
      <c r="H2745" s="48">
        <f>[1]Source!AV3663</f>
        <v>1</v>
      </c>
      <c r="I2745" s="48"/>
      <c r="J2745" s="42"/>
      <c r="K2745" s="42">
        <f>[1]Source!U3663</f>
        <v>13.919999999999998</v>
      </c>
    </row>
    <row r="2746" spans="1:32" ht="14" x14ac:dyDescent="0.3">
      <c r="A2746" s="47"/>
      <c r="B2746" s="47"/>
      <c r="C2746" s="47"/>
      <c r="D2746" s="47"/>
      <c r="E2746" s="47"/>
      <c r="F2746" s="47"/>
      <c r="G2746" s="47"/>
      <c r="H2746" s="47"/>
      <c r="I2746" s="183">
        <f>J2738+J2739+J2741+J2742+J2743+J2744</f>
        <v>10077.39</v>
      </c>
      <c r="J2746" s="183"/>
      <c r="K2746" s="46">
        <f>IF([1]Source!I3663&lt;&gt;0, ROUND(I2746/[1]Source!I3663, 2), 0)</f>
        <v>5038.7</v>
      </c>
      <c r="P2746" s="45">
        <f>I2746</f>
        <v>10077.39</v>
      </c>
    </row>
    <row r="2748" spans="1:32" ht="14" x14ac:dyDescent="0.3">
      <c r="A2748" s="189" t="str">
        <f>CONCATENATE("Итого по подразделу: ",IF([1]Source!G3665&lt;&gt;"Новый подраздел", [1]Source!G3665, ""))</f>
        <v>Итого по подразделу: Узел обвязки регулирующего клапана и насоса системы П1 П3</v>
      </c>
      <c r="B2748" s="189"/>
      <c r="C2748" s="189"/>
      <c r="D2748" s="189"/>
      <c r="E2748" s="189"/>
      <c r="F2748" s="189"/>
      <c r="G2748" s="189"/>
      <c r="H2748" s="189"/>
      <c r="I2748" s="184">
        <f>SUM(P2710:P2747)</f>
        <v>21157.54</v>
      </c>
      <c r="J2748" s="185"/>
      <c r="K2748" s="38"/>
      <c r="AF2748" s="37" t="str">
        <f>CONCATENATE("Итого по подразделу: ",IF([1]Source!G3665&lt;&gt;"Новый подраздел", [1]Source!G3665, ""))</f>
        <v>Итого по подразделу: Узел обвязки регулирующего клапана и насоса системы П1 П3</v>
      </c>
    </row>
    <row r="2751" spans="1:32" ht="16.5" x14ac:dyDescent="0.35">
      <c r="A2751" s="190" t="str">
        <f>CONCATENATE("Подраздел: ",IF([1]Source!G3695&lt;&gt;"Новый подраздел", [1]Source!G3695, ""))</f>
        <v>Подраздел: Узел обвязки регулирующего клапана и насоса системы П4 П4р</v>
      </c>
      <c r="B2751" s="190"/>
      <c r="C2751" s="190"/>
      <c r="D2751" s="190"/>
      <c r="E2751" s="190"/>
      <c r="F2751" s="190"/>
      <c r="G2751" s="190"/>
      <c r="H2751" s="190"/>
      <c r="I2751" s="190"/>
      <c r="J2751" s="190"/>
      <c r="K2751" s="190"/>
    </row>
    <row r="2752" spans="1:32" ht="56" x14ac:dyDescent="0.35">
      <c r="A2752" s="51">
        <v>270</v>
      </c>
      <c r="B2752" s="51" t="str">
        <f>[1]Source!F3699</f>
        <v>1.24-2503-4-18/1</v>
      </c>
      <c r="C2752" s="51" t="str">
        <f>[1]Source!G3699</f>
        <v>Техническое обслуживание циркуляционных насосов систем отопления с тепловыми насосами - ежемесячное</v>
      </c>
      <c r="D2752" s="50" t="str">
        <f>[1]Source!H3699</f>
        <v>шт.</v>
      </c>
      <c r="E2752" s="48">
        <f>[1]Source!I3699</f>
        <v>1</v>
      </c>
      <c r="F2752" s="42"/>
      <c r="G2752" s="49"/>
      <c r="H2752" s="48"/>
      <c r="I2752" s="48"/>
      <c r="J2752" s="42"/>
      <c r="K2752" s="42"/>
      <c r="Q2752">
        <f>ROUND(([1]Source!BZ3699/100)*ROUND(([1]Source!AF3699*[1]Source!AV3699)*[1]Source!I3699, 2), 2)</f>
        <v>451.19</v>
      </c>
      <c r="R2752">
        <f>[1]Source!X3699</f>
        <v>451.19</v>
      </c>
      <c r="S2752">
        <f>ROUND(([1]Source!CA3699/100)*ROUND(([1]Source!AF3699*[1]Source!AV3699)*[1]Source!I3699, 2), 2)</f>
        <v>64.459999999999994</v>
      </c>
      <c r="T2752">
        <f>[1]Source!Y3699</f>
        <v>64.459999999999994</v>
      </c>
      <c r="U2752">
        <f>ROUND((175/100)*ROUND(([1]Source!AE3699*[1]Source!AV3699)*[1]Source!I3699, 2), 2)</f>
        <v>541.30999999999995</v>
      </c>
      <c r="V2752">
        <f>ROUND((108/100)*ROUND([1]Source!CS3699*[1]Source!I3699, 2), 2)</f>
        <v>334.07</v>
      </c>
    </row>
    <row r="2753" spans="1:22" ht="14.5" x14ac:dyDescent="0.35">
      <c r="A2753" s="51"/>
      <c r="B2753" s="51"/>
      <c r="C2753" s="51" t="s">
        <v>183</v>
      </c>
      <c r="D2753" s="50"/>
      <c r="E2753" s="48"/>
      <c r="F2753" s="42">
        <f>[1]Source!AO3699</f>
        <v>161.13999999999999</v>
      </c>
      <c r="G2753" s="49" t="str">
        <f>[1]Source!DG3699</f>
        <v>)*4</v>
      </c>
      <c r="H2753" s="48">
        <f>[1]Source!AV3699</f>
        <v>1</v>
      </c>
      <c r="I2753" s="48">
        <f>IF([1]Source!BA3699&lt;&gt; 0, [1]Source!BA3699, 1)</f>
        <v>1</v>
      </c>
      <c r="J2753" s="42">
        <f>[1]Source!S3699</f>
        <v>644.55999999999995</v>
      </c>
      <c r="K2753" s="42"/>
    </row>
    <row r="2754" spans="1:22" ht="14.5" x14ac:dyDescent="0.35">
      <c r="A2754" s="51"/>
      <c r="B2754" s="51"/>
      <c r="C2754" s="51" t="s">
        <v>182</v>
      </c>
      <c r="D2754" s="50"/>
      <c r="E2754" s="48"/>
      <c r="F2754" s="42">
        <f>[1]Source!AM3699</f>
        <v>118.48</v>
      </c>
      <c r="G2754" s="49" t="str">
        <f>[1]Source!DE3699</f>
        <v>)*4</v>
      </c>
      <c r="H2754" s="48">
        <f>[1]Source!AV3699</f>
        <v>1</v>
      </c>
      <c r="I2754" s="48">
        <f>IF([1]Source!BB3699&lt;&gt; 0, [1]Source!BB3699, 1)</f>
        <v>1</v>
      </c>
      <c r="J2754" s="42">
        <f>[1]Source!Q3699</f>
        <v>473.92</v>
      </c>
      <c r="K2754" s="42"/>
    </row>
    <row r="2755" spans="1:22" ht="14.5" x14ac:dyDescent="0.35">
      <c r="A2755" s="51"/>
      <c r="B2755" s="51"/>
      <c r="C2755" s="51" t="s">
        <v>181</v>
      </c>
      <c r="D2755" s="50"/>
      <c r="E2755" s="48"/>
      <c r="F2755" s="42">
        <f>[1]Source!AN3699</f>
        <v>77.33</v>
      </c>
      <c r="G2755" s="49" t="str">
        <f>[1]Source!DF3699</f>
        <v>)*4</v>
      </c>
      <c r="H2755" s="48">
        <f>[1]Source!AV3699</f>
        <v>1</v>
      </c>
      <c r="I2755" s="48">
        <f>IF([1]Source!BS3699&lt;&gt; 0, [1]Source!BS3699, 1)</f>
        <v>1</v>
      </c>
      <c r="J2755" s="52">
        <f>[1]Source!R3699</f>
        <v>309.32</v>
      </c>
      <c r="K2755" s="42"/>
    </row>
    <row r="2756" spans="1:22" ht="14.5" x14ac:dyDescent="0.35">
      <c r="A2756" s="51"/>
      <c r="B2756" s="51"/>
      <c r="C2756" s="51" t="s">
        <v>180</v>
      </c>
      <c r="D2756" s="50"/>
      <c r="E2756" s="48"/>
      <c r="F2756" s="42">
        <f>[1]Source!AL3699</f>
        <v>0.59</v>
      </c>
      <c r="G2756" s="49" t="str">
        <f>[1]Source!DD3699</f>
        <v>)*4</v>
      </c>
      <c r="H2756" s="48">
        <f>[1]Source!AW3699</f>
        <v>1</v>
      </c>
      <c r="I2756" s="48">
        <f>IF([1]Source!BC3699&lt;&gt; 0, [1]Source!BC3699, 1)</f>
        <v>1</v>
      </c>
      <c r="J2756" s="42">
        <f>[1]Source!P3699</f>
        <v>2.36</v>
      </c>
      <c r="K2756" s="42"/>
    </row>
    <row r="2757" spans="1:22" ht="14.5" x14ac:dyDescent="0.35">
      <c r="A2757" s="51"/>
      <c r="B2757" s="51"/>
      <c r="C2757" s="51" t="s">
        <v>179</v>
      </c>
      <c r="D2757" s="50" t="s">
        <v>176</v>
      </c>
      <c r="E2757" s="48">
        <f>[1]Source!AT3699</f>
        <v>70</v>
      </c>
      <c r="F2757" s="42"/>
      <c r="G2757" s="49"/>
      <c r="H2757" s="48"/>
      <c r="I2757" s="48"/>
      <c r="J2757" s="42">
        <f>SUM(R2752:R2756)</f>
        <v>451.19</v>
      </c>
      <c r="K2757" s="42"/>
    </row>
    <row r="2758" spans="1:22" ht="14.5" x14ac:dyDescent="0.35">
      <c r="A2758" s="51"/>
      <c r="B2758" s="51"/>
      <c r="C2758" s="51" t="s">
        <v>178</v>
      </c>
      <c r="D2758" s="50" t="s">
        <v>176</v>
      </c>
      <c r="E2758" s="48">
        <f>[1]Source!AU3699</f>
        <v>10</v>
      </c>
      <c r="F2758" s="42"/>
      <c r="G2758" s="49"/>
      <c r="H2758" s="48"/>
      <c r="I2758" s="48"/>
      <c r="J2758" s="42">
        <f>SUM(T2752:T2757)</f>
        <v>64.459999999999994</v>
      </c>
      <c r="K2758" s="42"/>
    </row>
    <row r="2759" spans="1:22" ht="14.5" x14ac:dyDescent="0.35">
      <c r="A2759" s="51"/>
      <c r="B2759" s="51"/>
      <c r="C2759" s="51" t="s">
        <v>177</v>
      </c>
      <c r="D2759" s="50" t="s">
        <v>176</v>
      </c>
      <c r="E2759" s="48">
        <f>108</f>
        <v>108</v>
      </c>
      <c r="F2759" s="42"/>
      <c r="G2759" s="49"/>
      <c r="H2759" s="48"/>
      <c r="I2759" s="48"/>
      <c r="J2759" s="42">
        <f>SUM(V2752:V2758)</f>
        <v>334.07</v>
      </c>
      <c r="K2759" s="42"/>
    </row>
    <row r="2760" spans="1:22" ht="14.5" x14ac:dyDescent="0.35">
      <c r="A2760" s="51"/>
      <c r="B2760" s="51"/>
      <c r="C2760" s="51" t="s">
        <v>175</v>
      </c>
      <c r="D2760" s="50" t="s">
        <v>174</v>
      </c>
      <c r="E2760" s="48">
        <f>[1]Source!AQ3699</f>
        <v>0.42</v>
      </c>
      <c r="F2760" s="42"/>
      <c r="G2760" s="49" t="str">
        <f>[1]Source!DI3699</f>
        <v>)*4</v>
      </c>
      <c r="H2760" s="48">
        <f>[1]Source!AV3699</f>
        <v>1</v>
      </c>
      <c r="I2760" s="48"/>
      <c r="J2760" s="42"/>
      <c r="K2760" s="42">
        <f>[1]Source!U3699</f>
        <v>1.68</v>
      </c>
    </row>
    <row r="2761" spans="1:22" ht="14" x14ac:dyDescent="0.3">
      <c r="A2761" s="47"/>
      <c r="B2761" s="47"/>
      <c r="C2761" s="47"/>
      <c r="D2761" s="47"/>
      <c r="E2761" s="47"/>
      <c r="F2761" s="47"/>
      <c r="G2761" s="47"/>
      <c r="H2761" s="47"/>
      <c r="I2761" s="183">
        <f>J2753+J2754+J2756+J2757+J2758+J2759</f>
        <v>1970.56</v>
      </c>
      <c r="J2761" s="183"/>
      <c r="K2761" s="46">
        <f>IF([1]Source!I3699&lt;&gt;0, ROUND(I2761/[1]Source!I3699, 2), 0)</f>
        <v>1970.56</v>
      </c>
      <c r="P2761" s="45">
        <f>I2761</f>
        <v>1970.56</v>
      </c>
    </row>
    <row r="2762" spans="1:22" ht="28" x14ac:dyDescent="0.35">
      <c r="A2762" s="51">
        <v>271</v>
      </c>
      <c r="B2762" s="51" t="str">
        <f>[1]Source!F3700</f>
        <v>1.15-2303-4-2/1</v>
      </c>
      <c r="C2762" s="51" t="str">
        <f>[1]Source!G3700</f>
        <v>Прочистка сетчатых фильтров грубой очистки воды диаметром до 50 мм</v>
      </c>
      <c r="D2762" s="50" t="str">
        <f>[1]Source!H3700</f>
        <v>10 шт.</v>
      </c>
      <c r="E2762" s="48">
        <f>[1]Source!I3700</f>
        <v>0.1</v>
      </c>
      <c r="F2762" s="42"/>
      <c r="G2762" s="49"/>
      <c r="H2762" s="48"/>
      <c r="I2762" s="48"/>
      <c r="J2762" s="42"/>
      <c r="K2762" s="42"/>
      <c r="Q2762">
        <f>ROUND(([1]Source!BZ3700/100)*ROUND(([1]Source!AF3700*[1]Source!AV3700)*[1]Source!I3700, 2), 2)</f>
        <v>55.1</v>
      </c>
      <c r="R2762">
        <f>[1]Source!X3700</f>
        <v>55.1</v>
      </c>
      <c r="S2762">
        <f>ROUND(([1]Source!CA3700/100)*ROUND(([1]Source!AF3700*[1]Source!AV3700)*[1]Source!I3700, 2), 2)</f>
        <v>7.87</v>
      </c>
      <c r="T2762">
        <f>[1]Source!Y3700</f>
        <v>7.87</v>
      </c>
      <c r="U2762">
        <f>ROUND((175/100)*ROUND(([1]Source!AE3700*[1]Source!AV3700)*[1]Source!I3700, 2), 2)</f>
        <v>0</v>
      </c>
      <c r="V2762">
        <f>ROUND((108/100)*ROUND([1]Source!CS3700*[1]Source!I3700, 2), 2)</f>
        <v>0</v>
      </c>
    </row>
    <row r="2763" spans="1:22" x14ac:dyDescent="0.25">
      <c r="C2763" s="53" t="str">
        <f>"Объем: "&amp;[1]Source!I3700&amp;"=1/"&amp;"10"</f>
        <v>Объем: 0,1=1/10</v>
      </c>
    </row>
    <row r="2764" spans="1:22" ht="14.5" x14ac:dyDescent="0.35">
      <c r="A2764" s="51"/>
      <c r="B2764" s="51"/>
      <c r="C2764" s="51" t="s">
        <v>183</v>
      </c>
      <c r="D2764" s="50"/>
      <c r="E2764" s="48"/>
      <c r="F2764" s="42">
        <f>[1]Source!AO3700</f>
        <v>787.21</v>
      </c>
      <c r="G2764" s="49" t="str">
        <f>[1]Source!DG3700</f>
        <v/>
      </c>
      <c r="H2764" s="48">
        <f>[1]Source!AV3700</f>
        <v>1</v>
      </c>
      <c r="I2764" s="48">
        <f>IF([1]Source!BA3700&lt;&gt; 0, [1]Source!BA3700, 1)</f>
        <v>1</v>
      </c>
      <c r="J2764" s="42">
        <f>[1]Source!S3700</f>
        <v>78.72</v>
      </c>
      <c r="K2764" s="42"/>
    </row>
    <row r="2765" spans="1:22" ht="14.5" x14ac:dyDescent="0.35">
      <c r="A2765" s="51"/>
      <c r="B2765" s="51"/>
      <c r="C2765" s="51" t="s">
        <v>179</v>
      </c>
      <c r="D2765" s="50" t="s">
        <v>176</v>
      </c>
      <c r="E2765" s="48">
        <f>[1]Source!AT3700</f>
        <v>70</v>
      </c>
      <c r="F2765" s="42"/>
      <c r="G2765" s="49"/>
      <c r="H2765" s="48"/>
      <c r="I2765" s="48"/>
      <c r="J2765" s="42">
        <f>SUM(R2762:R2764)</f>
        <v>55.1</v>
      </c>
      <c r="K2765" s="42"/>
    </row>
    <row r="2766" spans="1:22" ht="14.5" x14ac:dyDescent="0.35">
      <c r="A2766" s="51"/>
      <c r="B2766" s="51"/>
      <c r="C2766" s="51" t="s">
        <v>178</v>
      </c>
      <c r="D2766" s="50" t="s">
        <v>176</v>
      </c>
      <c r="E2766" s="48">
        <f>[1]Source!AU3700</f>
        <v>10</v>
      </c>
      <c r="F2766" s="42"/>
      <c r="G2766" s="49"/>
      <c r="H2766" s="48"/>
      <c r="I2766" s="48"/>
      <c r="J2766" s="42">
        <f>SUM(T2762:T2765)</f>
        <v>7.87</v>
      </c>
      <c r="K2766" s="42"/>
    </row>
    <row r="2767" spans="1:22" ht="14.5" x14ac:dyDescent="0.35">
      <c r="A2767" s="51"/>
      <c r="B2767" s="51"/>
      <c r="C2767" s="51" t="s">
        <v>175</v>
      </c>
      <c r="D2767" s="50" t="s">
        <v>174</v>
      </c>
      <c r="E2767" s="48">
        <f>[1]Source!AQ3700</f>
        <v>2.33</v>
      </c>
      <c r="F2767" s="42"/>
      <c r="G2767" s="49" t="str">
        <f>[1]Source!DI3700</f>
        <v/>
      </c>
      <c r="H2767" s="48">
        <f>[1]Source!AV3700</f>
        <v>1</v>
      </c>
      <c r="I2767" s="48"/>
      <c r="J2767" s="42"/>
      <c r="K2767" s="42">
        <f>[1]Source!U3700</f>
        <v>0.23300000000000001</v>
      </c>
    </row>
    <row r="2768" spans="1:22" ht="14" x14ac:dyDescent="0.3">
      <c r="A2768" s="47"/>
      <c r="B2768" s="47"/>
      <c r="C2768" s="47"/>
      <c r="D2768" s="47"/>
      <c r="E2768" s="47"/>
      <c r="F2768" s="47"/>
      <c r="G2768" s="47"/>
      <c r="H2768" s="47"/>
      <c r="I2768" s="183">
        <f>J2764+J2765+J2766</f>
        <v>141.69</v>
      </c>
      <c r="J2768" s="183"/>
      <c r="K2768" s="46">
        <f>IF([1]Source!I3700&lt;&gt;0, ROUND(I2768/[1]Source!I3700, 2), 0)</f>
        <v>1416.9</v>
      </c>
      <c r="P2768" s="45">
        <f>I2768</f>
        <v>141.69</v>
      </c>
    </row>
    <row r="2769" spans="1:22" ht="42" x14ac:dyDescent="0.35">
      <c r="A2769" s="51">
        <v>272</v>
      </c>
      <c r="B2769" s="51" t="str">
        <f>[1]Source!F3701</f>
        <v>1.23-2103-41-1/1</v>
      </c>
      <c r="C2769" s="51" t="str">
        <f>[1]Source!G3701</f>
        <v>Техническое обслуживание регулирующего клапана (балансировочные)</v>
      </c>
      <c r="D2769" s="50" t="str">
        <f>[1]Source!H3701</f>
        <v>шт.</v>
      </c>
      <c r="E2769" s="48">
        <f>[1]Source!I3701</f>
        <v>1</v>
      </c>
      <c r="F2769" s="42"/>
      <c r="G2769" s="49"/>
      <c r="H2769" s="48"/>
      <c r="I2769" s="48"/>
      <c r="J2769" s="42"/>
      <c r="K2769" s="42"/>
      <c r="Q2769">
        <f>ROUND(([1]Source!BZ3701/100)*ROUND(([1]Source!AF3701*[1]Source!AV3701)*[1]Source!I3701, 2), 2)</f>
        <v>956</v>
      </c>
      <c r="R2769">
        <f>[1]Source!X3701</f>
        <v>956</v>
      </c>
      <c r="S2769">
        <f>ROUND(([1]Source!CA3701/100)*ROUND(([1]Source!AF3701*[1]Source!AV3701)*[1]Source!I3701, 2), 2)</f>
        <v>136.57</v>
      </c>
      <c r="T2769">
        <f>[1]Source!Y3701</f>
        <v>136.57</v>
      </c>
      <c r="U2769">
        <f>ROUND((175/100)*ROUND(([1]Source!AE3701*[1]Source!AV3701)*[1]Source!I3701, 2), 2)</f>
        <v>649.53</v>
      </c>
      <c r="V2769">
        <f>ROUND((108/100)*ROUND([1]Source!CS3701*[1]Source!I3701, 2), 2)</f>
        <v>400.85</v>
      </c>
    </row>
    <row r="2770" spans="1:22" ht="14.5" x14ac:dyDescent="0.35">
      <c r="A2770" s="51"/>
      <c r="B2770" s="51"/>
      <c r="C2770" s="51" t="s">
        <v>183</v>
      </c>
      <c r="D2770" s="50"/>
      <c r="E2770" s="48"/>
      <c r="F2770" s="42">
        <f>[1]Source!AO3701</f>
        <v>113.81</v>
      </c>
      <c r="G2770" s="49" t="str">
        <f>[1]Source!DG3701</f>
        <v>)*12</v>
      </c>
      <c r="H2770" s="48">
        <f>[1]Source!AV3701</f>
        <v>1</v>
      </c>
      <c r="I2770" s="48">
        <f>IF([1]Source!BA3701&lt;&gt; 0, [1]Source!BA3701, 1)</f>
        <v>1</v>
      </c>
      <c r="J2770" s="42">
        <f>[1]Source!S3701</f>
        <v>1365.72</v>
      </c>
      <c r="K2770" s="42"/>
    </row>
    <row r="2771" spans="1:22" ht="14.5" x14ac:dyDescent="0.35">
      <c r="A2771" s="51"/>
      <c r="B2771" s="51"/>
      <c r="C2771" s="51" t="s">
        <v>182</v>
      </c>
      <c r="D2771" s="50"/>
      <c r="E2771" s="48"/>
      <c r="F2771" s="42">
        <f>[1]Source!AM3701</f>
        <v>47.39</v>
      </c>
      <c r="G2771" s="49" t="str">
        <f>[1]Source!DE3701</f>
        <v>)*12</v>
      </c>
      <c r="H2771" s="48">
        <f>[1]Source!AV3701</f>
        <v>1</v>
      </c>
      <c r="I2771" s="48">
        <f>IF([1]Source!BB3701&lt;&gt; 0, [1]Source!BB3701, 1)</f>
        <v>1</v>
      </c>
      <c r="J2771" s="42">
        <f>[1]Source!Q3701</f>
        <v>568.67999999999995</v>
      </c>
      <c r="K2771" s="42"/>
    </row>
    <row r="2772" spans="1:22" ht="14.5" x14ac:dyDescent="0.35">
      <c r="A2772" s="51"/>
      <c r="B2772" s="51"/>
      <c r="C2772" s="51" t="s">
        <v>181</v>
      </c>
      <c r="D2772" s="50"/>
      <c r="E2772" s="48"/>
      <c r="F2772" s="42">
        <f>[1]Source!AN3701</f>
        <v>30.93</v>
      </c>
      <c r="G2772" s="49" t="str">
        <f>[1]Source!DF3701</f>
        <v>)*12</v>
      </c>
      <c r="H2772" s="48">
        <f>[1]Source!AV3701</f>
        <v>1</v>
      </c>
      <c r="I2772" s="48">
        <f>IF([1]Source!BS3701&lt;&gt; 0, [1]Source!BS3701, 1)</f>
        <v>1</v>
      </c>
      <c r="J2772" s="52">
        <f>[1]Source!R3701</f>
        <v>371.16</v>
      </c>
      <c r="K2772" s="42"/>
    </row>
    <row r="2773" spans="1:22" ht="14.5" x14ac:dyDescent="0.35">
      <c r="A2773" s="51"/>
      <c r="B2773" s="51"/>
      <c r="C2773" s="51" t="s">
        <v>179</v>
      </c>
      <c r="D2773" s="50" t="s">
        <v>176</v>
      </c>
      <c r="E2773" s="48">
        <f>[1]Source!AT3701</f>
        <v>70</v>
      </c>
      <c r="F2773" s="42"/>
      <c r="G2773" s="49"/>
      <c r="H2773" s="48"/>
      <c r="I2773" s="48"/>
      <c r="J2773" s="42">
        <f>SUM(R2769:R2772)</f>
        <v>956</v>
      </c>
      <c r="K2773" s="42"/>
    </row>
    <row r="2774" spans="1:22" ht="14.5" x14ac:dyDescent="0.35">
      <c r="A2774" s="51"/>
      <c r="B2774" s="51"/>
      <c r="C2774" s="51" t="s">
        <v>178</v>
      </c>
      <c r="D2774" s="50" t="s">
        <v>176</v>
      </c>
      <c r="E2774" s="48">
        <f>[1]Source!AU3701</f>
        <v>10</v>
      </c>
      <c r="F2774" s="42"/>
      <c r="G2774" s="49"/>
      <c r="H2774" s="48"/>
      <c r="I2774" s="48"/>
      <c r="J2774" s="42">
        <f>SUM(T2769:T2773)</f>
        <v>136.57</v>
      </c>
      <c r="K2774" s="42"/>
    </row>
    <row r="2775" spans="1:22" ht="14.5" x14ac:dyDescent="0.35">
      <c r="A2775" s="51"/>
      <c r="B2775" s="51"/>
      <c r="C2775" s="51" t="s">
        <v>177</v>
      </c>
      <c r="D2775" s="50" t="s">
        <v>176</v>
      </c>
      <c r="E2775" s="48">
        <f>108</f>
        <v>108</v>
      </c>
      <c r="F2775" s="42"/>
      <c r="G2775" s="49"/>
      <c r="H2775" s="48"/>
      <c r="I2775" s="48"/>
      <c r="J2775" s="42">
        <f>SUM(V2769:V2774)</f>
        <v>400.85</v>
      </c>
      <c r="K2775" s="42"/>
    </row>
    <row r="2776" spans="1:22" ht="14.5" x14ac:dyDescent="0.35">
      <c r="A2776" s="51"/>
      <c r="B2776" s="51"/>
      <c r="C2776" s="51" t="s">
        <v>175</v>
      </c>
      <c r="D2776" s="50" t="s">
        <v>174</v>
      </c>
      <c r="E2776" s="48">
        <f>[1]Source!AQ3701</f>
        <v>0.37</v>
      </c>
      <c r="F2776" s="42"/>
      <c r="G2776" s="49" t="str">
        <f>[1]Source!DI3701</f>
        <v>)*12</v>
      </c>
      <c r="H2776" s="48">
        <f>[1]Source!AV3701</f>
        <v>1</v>
      </c>
      <c r="I2776" s="48"/>
      <c r="J2776" s="42"/>
      <c r="K2776" s="42">
        <f>[1]Source!U3701</f>
        <v>4.4399999999999995</v>
      </c>
    </row>
    <row r="2777" spans="1:22" ht="14" x14ac:dyDescent="0.3">
      <c r="A2777" s="47"/>
      <c r="B2777" s="47"/>
      <c r="C2777" s="47"/>
      <c r="D2777" s="47"/>
      <c r="E2777" s="47"/>
      <c r="F2777" s="47"/>
      <c r="G2777" s="47"/>
      <c r="H2777" s="47"/>
      <c r="I2777" s="183">
        <f>J2770+J2771+J2773+J2774+J2775</f>
        <v>3427.82</v>
      </c>
      <c r="J2777" s="183"/>
      <c r="K2777" s="46">
        <f>IF([1]Source!I3701&lt;&gt;0, ROUND(I2777/[1]Source!I3701, 2), 0)</f>
        <v>3427.82</v>
      </c>
      <c r="P2777" s="45">
        <f>I2777</f>
        <v>3427.82</v>
      </c>
    </row>
    <row r="2778" spans="1:22" ht="56" x14ac:dyDescent="0.35">
      <c r="A2778" s="51">
        <v>273</v>
      </c>
      <c r="B2778" s="51" t="str">
        <f>[1]Source!F3702</f>
        <v>1.18-2203-3-3/1</v>
      </c>
      <c r="C2778" s="51" t="str">
        <f>[1]Source!G3702</f>
        <v>Техническое обслуживание клапанов воздушных регулирующих с электроприводом диаметром/периметром до 560/1600 мм</v>
      </c>
      <c r="D2778" s="50" t="str">
        <f>[1]Source!H3702</f>
        <v>шт.</v>
      </c>
      <c r="E2778" s="48">
        <f>[1]Source!I3702</f>
        <v>1</v>
      </c>
      <c r="F2778" s="42"/>
      <c r="G2778" s="49"/>
      <c r="H2778" s="48"/>
      <c r="I2778" s="48"/>
      <c r="J2778" s="42"/>
      <c r="K2778" s="42"/>
      <c r="Q2778">
        <f>ROUND(([1]Source!BZ3702/100)*ROUND(([1]Source!AF3702*[1]Source!AV3702)*[1]Source!I3702, 2), 2)</f>
        <v>1768.87</v>
      </c>
      <c r="R2778">
        <f>[1]Source!X3702</f>
        <v>1768.87</v>
      </c>
      <c r="S2778">
        <f>ROUND(([1]Source!CA3702/100)*ROUND(([1]Source!AF3702*[1]Source!AV3702)*[1]Source!I3702, 2), 2)</f>
        <v>252.7</v>
      </c>
      <c r="T2778">
        <f>[1]Source!Y3702</f>
        <v>252.7</v>
      </c>
      <c r="U2778">
        <f>ROUND((175/100)*ROUND(([1]Source!AE3702*[1]Source!AV3702)*[1]Source!I3702, 2), 2)</f>
        <v>324.87</v>
      </c>
      <c r="V2778">
        <f>ROUND((108/100)*ROUND([1]Source!CS3702*[1]Source!I3702, 2), 2)</f>
        <v>200.49</v>
      </c>
    </row>
    <row r="2779" spans="1:22" ht="14.5" x14ac:dyDescent="0.35">
      <c r="A2779" s="51"/>
      <c r="B2779" s="51"/>
      <c r="C2779" s="51" t="s">
        <v>183</v>
      </c>
      <c r="D2779" s="50"/>
      <c r="E2779" s="48"/>
      <c r="F2779" s="42">
        <f>[1]Source!AO3702</f>
        <v>210.58</v>
      </c>
      <c r="G2779" s="49" t="str">
        <f>[1]Source!DG3702</f>
        <v>)*12</v>
      </c>
      <c r="H2779" s="48">
        <f>[1]Source!AV3702</f>
        <v>1</v>
      </c>
      <c r="I2779" s="48">
        <f>IF([1]Source!BA3702&lt;&gt; 0, [1]Source!BA3702, 1)</f>
        <v>1</v>
      </c>
      <c r="J2779" s="42">
        <f>[1]Source!S3702</f>
        <v>2526.96</v>
      </c>
      <c r="K2779" s="42"/>
    </row>
    <row r="2780" spans="1:22" ht="14.5" x14ac:dyDescent="0.35">
      <c r="A2780" s="51"/>
      <c r="B2780" s="51"/>
      <c r="C2780" s="51" t="s">
        <v>182</v>
      </c>
      <c r="D2780" s="50"/>
      <c r="E2780" s="48"/>
      <c r="F2780" s="42">
        <f>[1]Source!AM3702</f>
        <v>23.7</v>
      </c>
      <c r="G2780" s="49" t="str">
        <f>[1]Source!DE3702</f>
        <v>)*12</v>
      </c>
      <c r="H2780" s="48">
        <f>[1]Source!AV3702</f>
        <v>1</v>
      </c>
      <c r="I2780" s="48">
        <f>IF([1]Source!BB3702&lt;&gt; 0, [1]Source!BB3702, 1)</f>
        <v>1</v>
      </c>
      <c r="J2780" s="42">
        <f>[1]Source!Q3702</f>
        <v>284.39999999999998</v>
      </c>
      <c r="K2780" s="42"/>
    </row>
    <row r="2781" spans="1:22" ht="14.5" x14ac:dyDescent="0.35">
      <c r="A2781" s="51"/>
      <c r="B2781" s="51"/>
      <c r="C2781" s="51" t="s">
        <v>181</v>
      </c>
      <c r="D2781" s="50"/>
      <c r="E2781" s="48"/>
      <c r="F2781" s="42">
        <f>[1]Source!AN3702</f>
        <v>15.47</v>
      </c>
      <c r="G2781" s="49" t="str">
        <f>[1]Source!DF3702</f>
        <v>)*12</v>
      </c>
      <c r="H2781" s="48">
        <f>[1]Source!AV3702</f>
        <v>1</v>
      </c>
      <c r="I2781" s="48">
        <f>IF([1]Source!BS3702&lt;&gt; 0, [1]Source!BS3702, 1)</f>
        <v>1</v>
      </c>
      <c r="J2781" s="52">
        <f>[1]Source!R3702</f>
        <v>185.64</v>
      </c>
      <c r="K2781" s="42"/>
    </row>
    <row r="2782" spans="1:22" ht="14.5" x14ac:dyDescent="0.35">
      <c r="A2782" s="51"/>
      <c r="B2782" s="51"/>
      <c r="C2782" s="51" t="s">
        <v>180</v>
      </c>
      <c r="D2782" s="50"/>
      <c r="E2782" s="48"/>
      <c r="F2782" s="42">
        <f>[1]Source!AL3702</f>
        <v>0.44</v>
      </c>
      <c r="G2782" s="49" t="str">
        <f>[1]Source!DD3702</f>
        <v>)*12</v>
      </c>
      <c r="H2782" s="48">
        <f>[1]Source!AW3702</f>
        <v>1</v>
      </c>
      <c r="I2782" s="48">
        <f>IF([1]Source!BC3702&lt;&gt; 0, [1]Source!BC3702, 1)</f>
        <v>1</v>
      </c>
      <c r="J2782" s="42">
        <f>[1]Source!P3702</f>
        <v>5.28</v>
      </c>
      <c r="K2782" s="42"/>
    </row>
    <row r="2783" spans="1:22" ht="14.5" x14ac:dyDescent="0.35">
      <c r="A2783" s="51"/>
      <c r="B2783" s="51"/>
      <c r="C2783" s="51" t="s">
        <v>179</v>
      </c>
      <c r="D2783" s="50" t="s">
        <v>176</v>
      </c>
      <c r="E2783" s="48">
        <f>[1]Source!AT3702</f>
        <v>70</v>
      </c>
      <c r="F2783" s="42"/>
      <c r="G2783" s="49"/>
      <c r="H2783" s="48"/>
      <c r="I2783" s="48"/>
      <c r="J2783" s="42">
        <f>SUM(R2778:R2782)</f>
        <v>1768.87</v>
      </c>
      <c r="K2783" s="42"/>
    </row>
    <row r="2784" spans="1:22" ht="14.5" x14ac:dyDescent="0.35">
      <c r="A2784" s="51"/>
      <c r="B2784" s="51"/>
      <c r="C2784" s="51" t="s">
        <v>178</v>
      </c>
      <c r="D2784" s="50" t="s">
        <v>176</v>
      </c>
      <c r="E2784" s="48">
        <f>[1]Source!AU3702</f>
        <v>10</v>
      </c>
      <c r="F2784" s="42"/>
      <c r="G2784" s="49"/>
      <c r="H2784" s="48"/>
      <c r="I2784" s="48"/>
      <c r="J2784" s="42">
        <f>SUM(T2778:T2783)</f>
        <v>252.7</v>
      </c>
      <c r="K2784" s="42"/>
    </row>
    <row r="2785" spans="1:32" ht="14.5" x14ac:dyDescent="0.35">
      <c r="A2785" s="51"/>
      <c r="B2785" s="51"/>
      <c r="C2785" s="51" t="s">
        <v>177</v>
      </c>
      <c r="D2785" s="50" t="s">
        <v>176</v>
      </c>
      <c r="E2785" s="48">
        <f>108</f>
        <v>108</v>
      </c>
      <c r="F2785" s="42"/>
      <c r="G2785" s="49"/>
      <c r="H2785" s="48"/>
      <c r="I2785" s="48"/>
      <c r="J2785" s="42">
        <f>SUM(V2778:V2784)</f>
        <v>200.49</v>
      </c>
      <c r="K2785" s="42"/>
    </row>
    <row r="2786" spans="1:32" ht="14.5" x14ac:dyDescent="0.35">
      <c r="A2786" s="51"/>
      <c r="B2786" s="51"/>
      <c r="C2786" s="51" t="s">
        <v>175</v>
      </c>
      <c r="D2786" s="50" t="s">
        <v>174</v>
      </c>
      <c r="E2786" s="48">
        <f>[1]Source!AQ3702</f>
        <v>0.57999999999999996</v>
      </c>
      <c r="F2786" s="42"/>
      <c r="G2786" s="49" t="str">
        <f>[1]Source!DI3702</f>
        <v>)*12</v>
      </c>
      <c r="H2786" s="48">
        <f>[1]Source!AV3702</f>
        <v>1</v>
      </c>
      <c r="I2786" s="48"/>
      <c r="J2786" s="42"/>
      <c r="K2786" s="42">
        <f>[1]Source!U3702</f>
        <v>6.9599999999999991</v>
      </c>
    </row>
    <row r="2787" spans="1:32" ht="14" x14ac:dyDescent="0.3">
      <c r="A2787" s="47"/>
      <c r="B2787" s="47"/>
      <c r="C2787" s="47"/>
      <c r="D2787" s="47"/>
      <c r="E2787" s="47"/>
      <c r="F2787" s="47"/>
      <c r="G2787" s="47"/>
      <c r="H2787" s="47"/>
      <c r="I2787" s="183">
        <f>J2779+J2780+J2782+J2783+J2784+J2785</f>
        <v>5038.7</v>
      </c>
      <c r="J2787" s="183"/>
      <c r="K2787" s="46">
        <f>IF([1]Source!I3702&lt;&gt;0, ROUND(I2787/[1]Source!I3702, 2), 0)</f>
        <v>5038.7</v>
      </c>
      <c r="P2787" s="45">
        <f>I2787</f>
        <v>5038.7</v>
      </c>
    </row>
    <row r="2789" spans="1:32" ht="14" x14ac:dyDescent="0.3">
      <c r="A2789" s="189" t="str">
        <f>CONCATENATE("Итого по подразделу: ",IF([1]Source!G3704&lt;&gt;"Новый подраздел", [1]Source!G3704, ""))</f>
        <v>Итого по подразделу: Узел обвязки регулирующего клапана и насоса системы П4 П4р</v>
      </c>
      <c r="B2789" s="189"/>
      <c r="C2789" s="189"/>
      <c r="D2789" s="189"/>
      <c r="E2789" s="189"/>
      <c r="F2789" s="189"/>
      <c r="G2789" s="189"/>
      <c r="H2789" s="189"/>
      <c r="I2789" s="184">
        <f>SUM(P2751:P2788)</f>
        <v>10578.77</v>
      </c>
      <c r="J2789" s="185"/>
      <c r="K2789" s="38"/>
      <c r="AF2789" s="37" t="str">
        <f>CONCATENATE("Итого по подразделу: ",IF([1]Source!G3704&lt;&gt;"Новый подраздел", [1]Source!G3704, ""))</f>
        <v>Итого по подразделу: Узел обвязки регулирующего клапана и насоса системы П4 П4р</v>
      </c>
    </row>
    <row r="2792" spans="1:32" ht="16.5" x14ac:dyDescent="0.35">
      <c r="A2792" s="190" t="str">
        <f>CONCATENATE("Подраздел: ",IF([1]Source!G3734&lt;&gt;"Новый подраздел", [1]Source!G3734, ""))</f>
        <v>Подраздел: Узел обвязки регулирующего клапана и насоса системы П5</v>
      </c>
      <c r="B2792" s="190"/>
      <c r="C2792" s="190"/>
      <c r="D2792" s="190"/>
      <c r="E2792" s="190"/>
      <c r="F2792" s="190"/>
      <c r="G2792" s="190"/>
      <c r="H2792" s="190"/>
      <c r="I2792" s="190"/>
      <c r="J2792" s="190"/>
      <c r="K2792" s="190"/>
    </row>
    <row r="2793" spans="1:32" ht="56" x14ac:dyDescent="0.35">
      <c r="A2793" s="51">
        <v>274</v>
      </c>
      <c r="B2793" s="51" t="str">
        <f>[1]Source!F3738</f>
        <v>1.24-2503-4-18/1</v>
      </c>
      <c r="C2793" s="51" t="str">
        <f>[1]Source!G3738</f>
        <v>Техническое обслуживание циркуляционных насосов систем отопления с тепловыми насосами - ежемесячное</v>
      </c>
      <c r="D2793" s="50" t="str">
        <f>[1]Source!H3738</f>
        <v>шт.</v>
      </c>
      <c r="E2793" s="48">
        <f>[1]Source!I3738</f>
        <v>1</v>
      </c>
      <c r="F2793" s="42"/>
      <c r="G2793" s="49"/>
      <c r="H2793" s="48"/>
      <c r="I2793" s="48"/>
      <c r="J2793" s="42"/>
      <c r="K2793" s="42"/>
      <c r="Q2793">
        <f>ROUND(([1]Source!BZ3738/100)*ROUND(([1]Source!AF3738*[1]Source!AV3738)*[1]Source!I3738, 2), 2)</f>
        <v>451.19</v>
      </c>
      <c r="R2793">
        <f>[1]Source!X3738</f>
        <v>451.19</v>
      </c>
      <c r="S2793">
        <f>ROUND(([1]Source!CA3738/100)*ROUND(([1]Source!AF3738*[1]Source!AV3738)*[1]Source!I3738, 2), 2)</f>
        <v>64.459999999999994</v>
      </c>
      <c r="T2793">
        <f>[1]Source!Y3738</f>
        <v>64.459999999999994</v>
      </c>
      <c r="U2793">
        <f>ROUND((175/100)*ROUND(([1]Source!AE3738*[1]Source!AV3738)*[1]Source!I3738, 2), 2)</f>
        <v>541.30999999999995</v>
      </c>
      <c r="V2793">
        <f>ROUND((108/100)*ROUND([1]Source!CS3738*[1]Source!I3738, 2), 2)</f>
        <v>334.07</v>
      </c>
    </row>
    <row r="2794" spans="1:32" ht="14.5" x14ac:dyDescent="0.35">
      <c r="A2794" s="51"/>
      <c r="B2794" s="51"/>
      <c r="C2794" s="51" t="s">
        <v>183</v>
      </c>
      <c r="D2794" s="50"/>
      <c r="E2794" s="48"/>
      <c r="F2794" s="42">
        <f>[1]Source!AO3738</f>
        <v>161.13999999999999</v>
      </c>
      <c r="G2794" s="49" t="str">
        <f>[1]Source!DG3738</f>
        <v>)*4</v>
      </c>
      <c r="H2794" s="48">
        <f>[1]Source!AV3738</f>
        <v>1</v>
      </c>
      <c r="I2794" s="48">
        <f>IF([1]Source!BA3738&lt;&gt; 0, [1]Source!BA3738, 1)</f>
        <v>1</v>
      </c>
      <c r="J2794" s="42">
        <f>[1]Source!S3738</f>
        <v>644.55999999999995</v>
      </c>
      <c r="K2794" s="42"/>
    </row>
    <row r="2795" spans="1:32" ht="14.5" x14ac:dyDescent="0.35">
      <c r="A2795" s="51"/>
      <c r="B2795" s="51"/>
      <c r="C2795" s="51" t="s">
        <v>182</v>
      </c>
      <c r="D2795" s="50"/>
      <c r="E2795" s="48"/>
      <c r="F2795" s="42">
        <f>[1]Source!AM3738</f>
        <v>118.48</v>
      </c>
      <c r="G2795" s="49" t="str">
        <f>[1]Source!DE3738</f>
        <v>)*4</v>
      </c>
      <c r="H2795" s="48">
        <f>[1]Source!AV3738</f>
        <v>1</v>
      </c>
      <c r="I2795" s="48">
        <f>IF([1]Source!BB3738&lt;&gt; 0, [1]Source!BB3738, 1)</f>
        <v>1</v>
      </c>
      <c r="J2795" s="42">
        <f>[1]Source!Q3738</f>
        <v>473.92</v>
      </c>
      <c r="K2795" s="42"/>
    </row>
    <row r="2796" spans="1:32" ht="14.5" x14ac:dyDescent="0.35">
      <c r="A2796" s="51"/>
      <c r="B2796" s="51"/>
      <c r="C2796" s="51" t="s">
        <v>181</v>
      </c>
      <c r="D2796" s="50"/>
      <c r="E2796" s="48"/>
      <c r="F2796" s="42">
        <f>[1]Source!AN3738</f>
        <v>77.33</v>
      </c>
      <c r="G2796" s="49" t="str">
        <f>[1]Source!DF3738</f>
        <v>)*4</v>
      </c>
      <c r="H2796" s="48">
        <f>[1]Source!AV3738</f>
        <v>1</v>
      </c>
      <c r="I2796" s="48">
        <f>IF([1]Source!BS3738&lt;&gt; 0, [1]Source!BS3738, 1)</f>
        <v>1</v>
      </c>
      <c r="J2796" s="52">
        <f>[1]Source!R3738</f>
        <v>309.32</v>
      </c>
      <c r="K2796" s="42"/>
    </row>
    <row r="2797" spans="1:32" ht="14.5" x14ac:dyDescent="0.35">
      <c r="A2797" s="51"/>
      <c r="B2797" s="51"/>
      <c r="C2797" s="51" t="s">
        <v>180</v>
      </c>
      <c r="D2797" s="50"/>
      <c r="E2797" s="48"/>
      <c r="F2797" s="42">
        <f>[1]Source!AL3738</f>
        <v>0.59</v>
      </c>
      <c r="G2797" s="49" t="str">
        <f>[1]Source!DD3738</f>
        <v>)*4</v>
      </c>
      <c r="H2797" s="48">
        <f>[1]Source!AW3738</f>
        <v>1</v>
      </c>
      <c r="I2797" s="48">
        <f>IF([1]Source!BC3738&lt;&gt; 0, [1]Source!BC3738, 1)</f>
        <v>1</v>
      </c>
      <c r="J2797" s="42">
        <f>[1]Source!P3738</f>
        <v>2.36</v>
      </c>
      <c r="K2797" s="42"/>
    </row>
    <row r="2798" spans="1:32" ht="14.5" x14ac:dyDescent="0.35">
      <c r="A2798" s="51"/>
      <c r="B2798" s="51"/>
      <c r="C2798" s="51" t="s">
        <v>179</v>
      </c>
      <c r="D2798" s="50" t="s">
        <v>176</v>
      </c>
      <c r="E2798" s="48">
        <f>[1]Source!AT3738</f>
        <v>70</v>
      </c>
      <c r="F2798" s="42"/>
      <c r="G2798" s="49"/>
      <c r="H2798" s="48"/>
      <c r="I2798" s="48"/>
      <c r="J2798" s="42">
        <f>SUM(R2793:R2797)</f>
        <v>451.19</v>
      </c>
      <c r="K2798" s="42"/>
    </row>
    <row r="2799" spans="1:32" ht="14.5" x14ac:dyDescent="0.35">
      <c r="A2799" s="51"/>
      <c r="B2799" s="51"/>
      <c r="C2799" s="51" t="s">
        <v>178</v>
      </c>
      <c r="D2799" s="50" t="s">
        <v>176</v>
      </c>
      <c r="E2799" s="48">
        <f>[1]Source!AU3738</f>
        <v>10</v>
      </c>
      <c r="F2799" s="42"/>
      <c r="G2799" s="49"/>
      <c r="H2799" s="48"/>
      <c r="I2799" s="48"/>
      <c r="J2799" s="42">
        <f>SUM(T2793:T2798)</f>
        <v>64.459999999999994</v>
      </c>
      <c r="K2799" s="42"/>
    </row>
    <row r="2800" spans="1:32" ht="14.5" x14ac:dyDescent="0.35">
      <c r="A2800" s="51"/>
      <c r="B2800" s="51"/>
      <c r="C2800" s="51" t="s">
        <v>177</v>
      </c>
      <c r="D2800" s="50" t="s">
        <v>176</v>
      </c>
      <c r="E2800" s="48">
        <f>108</f>
        <v>108</v>
      </c>
      <c r="F2800" s="42"/>
      <c r="G2800" s="49"/>
      <c r="H2800" s="48"/>
      <c r="I2800" s="48"/>
      <c r="J2800" s="42">
        <f>SUM(V2793:V2799)</f>
        <v>334.07</v>
      </c>
      <c r="K2800" s="42"/>
    </row>
    <row r="2801" spans="1:22" ht="14.5" x14ac:dyDescent="0.35">
      <c r="A2801" s="51"/>
      <c r="B2801" s="51"/>
      <c r="C2801" s="51" t="s">
        <v>175</v>
      </c>
      <c r="D2801" s="50" t="s">
        <v>174</v>
      </c>
      <c r="E2801" s="48">
        <f>[1]Source!AQ3738</f>
        <v>0.42</v>
      </c>
      <c r="F2801" s="42"/>
      <c r="G2801" s="49" t="str">
        <f>[1]Source!DI3738</f>
        <v>)*4</v>
      </c>
      <c r="H2801" s="48">
        <f>[1]Source!AV3738</f>
        <v>1</v>
      </c>
      <c r="I2801" s="48"/>
      <c r="J2801" s="42"/>
      <c r="K2801" s="42">
        <f>[1]Source!U3738</f>
        <v>1.68</v>
      </c>
    </row>
    <row r="2802" spans="1:22" ht="14" x14ac:dyDescent="0.3">
      <c r="A2802" s="47"/>
      <c r="B2802" s="47"/>
      <c r="C2802" s="47"/>
      <c r="D2802" s="47"/>
      <c r="E2802" s="47"/>
      <c r="F2802" s="47"/>
      <c r="G2802" s="47"/>
      <c r="H2802" s="47"/>
      <c r="I2802" s="183">
        <f>J2794+J2795+J2797+J2798+J2799+J2800</f>
        <v>1970.56</v>
      </c>
      <c r="J2802" s="183"/>
      <c r="K2802" s="46">
        <f>IF([1]Source!I3738&lt;&gt;0, ROUND(I2802/[1]Source!I3738, 2), 0)</f>
        <v>1970.56</v>
      </c>
      <c r="P2802" s="45">
        <f>I2802</f>
        <v>1970.56</v>
      </c>
    </row>
    <row r="2803" spans="1:22" ht="28" x14ac:dyDescent="0.35">
      <c r="A2803" s="51">
        <v>275</v>
      </c>
      <c r="B2803" s="51" t="str">
        <f>[1]Source!F3739</f>
        <v>1.15-2303-4-2/1</v>
      </c>
      <c r="C2803" s="51" t="str">
        <f>[1]Source!G3739</f>
        <v>Прочистка сетчатых фильтров грубой очистки воды диаметром до 50 мм</v>
      </c>
      <c r="D2803" s="50" t="str">
        <f>[1]Source!H3739</f>
        <v>10 шт.</v>
      </c>
      <c r="E2803" s="48">
        <f>[1]Source!I3739</f>
        <v>0.1</v>
      </c>
      <c r="F2803" s="42"/>
      <c r="G2803" s="49"/>
      <c r="H2803" s="48"/>
      <c r="I2803" s="48"/>
      <c r="J2803" s="42"/>
      <c r="K2803" s="42"/>
      <c r="Q2803">
        <f>ROUND(([1]Source!BZ3739/100)*ROUND(([1]Source!AF3739*[1]Source!AV3739)*[1]Source!I3739, 2), 2)</f>
        <v>55.1</v>
      </c>
      <c r="R2803">
        <f>[1]Source!X3739</f>
        <v>55.1</v>
      </c>
      <c r="S2803">
        <f>ROUND(([1]Source!CA3739/100)*ROUND(([1]Source!AF3739*[1]Source!AV3739)*[1]Source!I3739, 2), 2)</f>
        <v>7.87</v>
      </c>
      <c r="T2803">
        <f>[1]Source!Y3739</f>
        <v>7.87</v>
      </c>
      <c r="U2803">
        <f>ROUND((175/100)*ROUND(([1]Source!AE3739*[1]Source!AV3739)*[1]Source!I3739, 2), 2)</f>
        <v>0</v>
      </c>
      <c r="V2803">
        <f>ROUND((108/100)*ROUND([1]Source!CS3739*[1]Source!I3739, 2), 2)</f>
        <v>0</v>
      </c>
    </row>
    <row r="2804" spans="1:22" x14ac:dyDescent="0.25">
      <c r="C2804" s="53" t="str">
        <f>"Объем: "&amp;[1]Source!I3739&amp;"=1/"&amp;"10"</f>
        <v>Объем: 0,1=1/10</v>
      </c>
    </row>
    <row r="2805" spans="1:22" ht="14.5" x14ac:dyDescent="0.35">
      <c r="A2805" s="51"/>
      <c r="B2805" s="51"/>
      <c r="C2805" s="51" t="s">
        <v>183</v>
      </c>
      <c r="D2805" s="50"/>
      <c r="E2805" s="48"/>
      <c r="F2805" s="42">
        <f>[1]Source!AO3739</f>
        <v>787.21</v>
      </c>
      <c r="G2805" s="49" t="str">
        <f>[1]Source!DG3739</f>
        <v/>
      </c>
      <c r="H2805" s="48">
        <f>[1]Source!AV3739</f>
        <v>1</v>
      </c>
      <c r="I2805" s="48">
        <f>IF([1]Source!BA3739&lt;&gt; 0, [1]Source!BA3739, 1)</f>
        <v>1</v>
      </c>
      <c r="J2805" s="42">
        <f>[1]Source!S3739</f>
        <v>78.72</v>
      </c>
      <c r="K2805" s="42"/>
    </row>
    <row r="2806" spans="1:22" ht="14.5" x14ac:dyDescent="0.35">
      <c r="A2806" s="51"/>
      <c r="B2806" s="51"/>
      <c r="C2806" s="51" t="s">
        <v>179</v>
      </c>
      <c r="D2806" s="50" t="s">
        <v>176</v>
      </c>
      <c r="E2806" s="48">
        <f>[1]Source!AT3739</f>
        <v>70</v>
      </c>
      <c r="F2806" s="42"/>
      <c r="G2806" s="49"/>
      <c r="H2806" s="48"/>
      <c r="I2806" s="48"/>
      <c r="J2806" s="42">
        <f>SUM(R2803:R2805)</f>
        <v>55.1</v>
      </c>
      <c r="K2806" s="42"/>
    </row>
    <row r="2807" spans="1:22" ht="14.5" x14ac:dyDescent="0.35">
      <c r="A2807" s="51"/>
      <c r="B2807" s="51"/>
      <c r="C2807" s="51" t="s">
        <v>178</v>
      </c>
      <c r="D2807" s="50" t="s">
        <v>176</v>
      </c>
      <c r="E2807" s="48">
        <f>[1]Source!AU3739</f>
        <v>10</v>
      </c>
      <c r="F2807" s="42"/>
      <c r="G2807" s="49"/>
      <c r="H2807" s="48"/>
      <c r="I2807" s="48"/>
      <c r="J2807" s="42">
        <f>SUM(T2803:T2806)</f>
        <v>7.87</v>
      </c>
      <c r="K2807" s="42"/>
    </row>
    <row r="2808" spans="1:22" ht="14.5" x14ac:dyDescent="0.35">
      <c r="A2808" s="51"/>
      <c r="B2808" s="51"/>
      <c r="C2808" s="51" t="s">
        <v>175</v>
      </c>
      <c r="D2808" s="50" t="s">
        <v>174</v>
      </c>
      <c r="E2808" s="48">
        <f>[1]Source!AQ3739</f>
        <v>2.33</v>
      </c>
      <c r="F2808" s="42"/>
      <c r="G2808" s="49" t="str">
        <f>[1]Source!DI3739</f>
        <v/>
      </c>
      <c r="H2808" s="48">
        <f>[1]Source!AV3739</f>
        <v>1</v>
      </c>
      <c r="I2808" s="48"/>
      <c r="J2808" s="42"/>
      <c r="K2808" s="42">
        <f>[1]Source!U3739</f>
        <v>0.23300000000000001</v>
      </c>
    </row>
    <row r="2809" spans="1:22" ht="14" x14ac:dyDescent="0.3">
      <c r="A2809" s="47"/>
      <c r="B2809" s="47"/>
      <c r="C2809" s="47"/>
      <c r="D2809" s="47"/>
      <c r="E2809" s="47"/>
      <c r="F2809" s="47"/>
      <c r="G2809" s="47"/>
      <c r="H2809" s="47"/>
      <c r="I2809" s="183">
        <f>J2805+J2806+J2807</f>
        <v>141.69</v>
      </c>
      <c r="J2809" s="183"/>
      <c r="K2809" s="46">
        <f>IF([1]Source!I3739&lt;&gt;0, ROUND(I2809/[1]Source!I3739, 2), 0)</f>
        <v>1416.9</v>
      </c>
      <c r="P2809" s="45">
        <f>I2809</f>
        <v>141.69</v>
      </c>
    </row>
    <row r="2810" spans="1:22" ht="42" x14ac:dyDescent="0.35">
      <c r="A2810" s="51">
        <v>276</v>
      </c>
      <c r="B2810" s="51" t="str">
        <f>[1]Source!F3740</f>
        <v>1.23-2103-41-1/1</v>
      </c>
      <c r="C2810" s="51" t="str">
        <f>[1]Source!G3740</f>
        <v>Техническое обслуживание регулирующего клапана (балансировочные)</v>
      </c>
      <c r="D2810" s="50" t="str">
        <f>[1]Source!H3740</f>
        <v>шт.</v>
      </c>
      <c r="E2810" s="48">
        <f>[1]Source!I3740</f>
        <v>1</v>
      </c>
      <c r="F2810" s="42"/>
      <c r="G2810" s="49"/>
      <c r="H2810" s="48"/>
      <c r="I2810" s="48"/>
      <c r="J2810" s="42"/>
      <c r="K2810" s="42"/>
      <c r="Q2810">
        <f>ROUND(([1]Source!BZ3740/100)*ROUND(([1]Source!AF3740*[1]Source!AV3740)*[1]Source!I3740, 2), 2)</f>
        <v>956</v>
      </c>
      <c r="R2810">
        <f>[1]Source!X3740</f>
        <v>956</v>
      </c>
      <c r="S2810">
        <f>ROUND(([1]Source!CA3740/100)*ROUND(([1]Source!AF3740*[1]Source!AV3740)*[1]Source!I3740, 2), 2)</f>
        <v>136.57</v>
      </c>
      <c r="T2810">
        <f>[1]Source!Y3740</f>
        <v>136.57</v>
      </c>
      <c r="U2810">
        <f>ROUND((175/100)*ROUND(([1]Source!AE3740*[1]Source!AV3740)*[1]Source!I3740, 2), 2)</f>
        <v>649.53</v>
      </c>
      <c r="V2810">
        <f>ROUND((108/100)*ROUND([1]Source!CS3740*[1]Source!I3740, 2), 2)</f>
        <v>400.85</v>
      </c>
    </row>
    <row r="2811" spans="1:22" ht="14.5" x14ac:dyDescent="0.35">
      <c r="A2811" s="51"/>
      <c r="B2811" s="51"/>
      <c r="C2811" s="51" t="s">
        <v>183</v>
      </c>
      <c r="D2811" s="50"/>
      <c r="E2811" s="48"/>
      <c r="F2811" s="42">
        <f>[1]Source!AO3740</f>
        <v>113.81</v>
      </c>
      <c r="G2811" s="49" t="str">
        <f>[1]Source!DG3740</f>
        <v>)*12</v>
      </c>
      <c r="H2811" s="48">
        <f>[1]Source!AV3740</f>
        <v>1</v>
      </c>
      <c r="I2811" s="48">
        <f>IF([1]Source!BA3740&lt;&gt; 0, [1]Source!BA3740, 1)</f>
        <v>1</v>
      </c>
      <c r="J2811" s="42">
        <f>[1]Source!S3740</f>
        <v>1365.72</v>
      </c>
      <c r="K2811" s="42"/>
    </row>
    <row r="2812" spans="1:22" ht="14.5" x14ac:dyDescent="0.35">
      <c r="A2812" s="51"/>
      <c r="B2812" s="51"/>
      <c r="C2812" s="51" t="s">
        <v>182</v>
      </c>
      <c r="D2812" s="50"/>
      <c r="E2812" s="48"/>
      <c r="F2812" s="42">
        <f>[1]Source!AM3740</f>
        <v>47.39</v>
      </c>
      <c r="G2812" s="49" t="str">
        <f>[1]Source!DE3740</f>
        <v>)*12</v>
      </c>
      <c r="H2812" s="48">
        <f>[1]Source!AV3740</f>
        <v>1</v>
      </c>
      <c r="I2812" s="48">
        <f>IF([1]Source!BB3740&lt;&gt; 0, [1]Source!BB3740, 1)</f>
        <v>1</v>
      </c>
      <c r="J2812" s="42">
        <f>[1]Source!Q3740</f>
        <v>568.67999999999995</v>
      </c>
      <c r="K2812" s="42"/>
    </row>
    <row r="2813" spans="1:22" ht="14.5" x14ac:dyDescent="0.35">
      <c r="A2813" s="51"/>
      <c r="B2813" s="51"/>
      <c r="C2813" s="51" t="s">
        <v>181</v>
      </c>
      <c r="D2813" s="50"/>
      <c r="E2813" s="48"/>
      <c r="F2813" s="42">
        <f>[1]Source!AN3740</f>
        <v>30.93</v>
      </c>
      <c r="G2813" s="49" t="str">
        <f>[1]Source!DF3740</f>
        <v>)*12</v>
      </c>
      <c r="H2813" s="48">
        <f>[1]Source!AV3740</f>
        <v>1</v>
      </c>
      <c r="I2813" s="48">
        <f>IF([1]Source!BS3740&lt;&gt; 0, [1]Source!BS3740, 1)</f>
        <v>1</v>
      </c>
      <c r="J2813" s="52">
        <f>[1]Source!R3740</f>
        <v>371.16</v>
      </c>
      <c r="K2813" s="42"/>
    </row>
    <row r="2814" spans="1:22" ht="14.5" x14ac:dyDescent="0.35">
      <c r="A2814" s="51"/>
      <c r="B2814" s="51"/>
      <c r="C2814" s="51" t="s">
        <v>179</v>
      </c>
      <c r="D2814" s="50" t="s">
        <v>176</v>
      </c>
      <c r="E2814" s="48">
        <f>[1]Source!AT3740</f>
        <v>70</v>
      </c>
      <c r="F2814" s="42"/>
      <c r="G2814" s="49"/>
      <c r="H2814" s="48"/>
      <c r="I2814" s="48"/>
      <c r="J2814" s="42">
        <f>SUM(R2810:R2813)</f>
        <v>956</v>
      </c>
      <c r="K2814" s="42"/>
    </row>
    <row r="2815" spans="1:22" ht="14.5" x14ac:dyDescent="0.35">
      <c r="A2815" s="51"/>
      <c r="B2815" s="51"/>
      <c r="C2815" s="51" t="s">
        <v>178</v>
      </c>
      <c r="D2815" s="50" t="s">
        <v>176</v>
      </c>
      <c r="E2815" s="48">
        <f>[1]Source!AU3740</f>
        <v>10</v>
      </c>
      <c r="F2815" s="42"/>
      <c r="G2815" s="49"/>
      <c r="H2815" s="48"/>
      <c r="I2815" s="48"/>
      <c r="J2815" s="42">
        <f>SUM(T2810:T2814)</f>
        <v>136.57</v>
      </c>
      <c r="K2815" s="42"/>
    </row>
    <row r="2816" spans="1:22" ht="14.5" x14ac:dyDescent="0.35">
      <c r="A2816" s="51"/>
      <c r="B2816" s="51"/>
      <c r="C2816" s="51" t="s">
        <v>177</v>
      </c>
      <c r="D2816" s="50" t="s">
        <v>176</v>
      </c>
      <c r="E2816" s="48">
        <f>108</f>
        <v>108</v>
      </c>
      <c r="F2816" s="42"/>
      <c r="G2816" s="49"/>
      <c r="H2816" s="48"/>
      <c r="I2816" s="48"/>
      <c r="J2816" s="42">
        <f>SUM(V2810:V2815)</f>
        <v>400.85</v>
      </c>
      <c r="K2816" s="42"/>
    </row>
    <row r="2817" spans="1:32" ht="14.5" x14ac:dyDescent="0.35">
      <c r="A2817" s="51"/>
      <c r="B2817" s="51"/>
      <c r="C2817" s="51" t="s">
        <v>175</v>
      </c>
      <c r="D2817" s="50" t="s">
        <v>174</v>
      </c>
      <c r="E2817" s="48">
        <f>[1]Source!AQ3740</f>
        <v>0.37</v>
      </c>
      <c r="F2817" s="42"/>
      <c r="G2817" s="49" t="str">
        <f>[1]Source!DI3740</f>
        <v>)*12</v>
      </c>
      <c r="H2817" s="48">
        <f>[1]Source!AV3740</f>
        <v>1</v>
      </c>
      <c r="I2817" s="48"/>
      <c r="J2817" s="42"/>
      <c r="K2817" s="42">
        <f>[1]Source!U3740</f>
        <v>4.4399999999999995</v>
      </c>
    </row>
    <row r="2818" spans="1:32" ht="14" x14ac:dyDescent="0.3">
      <c r="A2818" s="47"/>
      <c r="B2818" s="47"/>
      <c r="C2818" s="47"/>
      <c r="D2818" s="47"/>
      <c r="E2818" s="47"/>
      <c r="F2818" s="47"/>
      <c r="G2818" s="47"/>
      <c r="H2818" s="47"/>
      <c r="I2818" s="183">
        <f>J2811+J2812+J2814+J2815+J2816</f>
        <v>3427.82</v>
      </c>
      <c r="J2818" s="183"/>
      <c r="K2818" s="46">
        <f>IF([1]Source!I3740&lt;&gt;0, ROUND(I2818/[1]Source!I3740, 2), 0)</f>
        <v>3427.82</v>
      </c>
      <c r="P2818" s="45">
        <f>I2818</f>
        <v>3427.82</v>
      </c>
    </row>
    <row r="2819" spans="1:32" ht="56" x14ac:dyDescent="0.35">
      <c r="A2819" s="51">
        <v>277</v>
      </c>
      <c r="B2819" s="51" t="str">
        <f>[1]Source!F3741</f>
        <v>1.18-2203-3-3/1</v>
      </c>
      <c r="C2819" s="51" t="str">
        <f>[1]Source!G3741</f>
        <v>Техническое обслуживание клапанов воздушных регулирующих с электроприводом диаметром/периметром до 560/1600 мм</v>
      </c>
      <c r="D2819" s="50" t="str">
        <f>[1]Source!H3741</f>
        <v>шт.</v>
      </c>
      <c r="E2819" s="48">
        <f>[1]Source!I3741</f>
        <v>1</v>
      </c>
      <c r="F2819" s="42"/>
      <c r="G2819" s="49"/>
      <c r="H2819" s="48"/>
      <c r="I2819" s="48"/>
      <c r="J2819" s="42"/>
      <c r="K2819" s="42"/>
      <c r="Q2819">
        <f>ROUND(([1]Source!BZ3741/100)*ROUND(([1]Source!AF3741*[1]Source!AV3741)*[1]Source!I3741, 2), 2)</f>
        <v>1768.87</v>
      </c>
      <c r="R2819">
        <f>[1]Source!X3741</f>
        <v>1768.87</v>
      </c>
      <c r="S2819">
        <f>ROUND(([1]Source!CA3741/100)*ROUND(([1]Source!AF3741*[1]Source!AV3741)*[1]Source!I3741, 2), 2)</f>
        <v>252.7</v>
      </c>
      <c r="T2819">
        <f>[1]Source!Y3741</f>
        <v>252.7</v>
      </c>
      <c r="U2819">
        <f>ROUND((175/100)*ROUND(([1]Source!AE3741*[1]Source!AV3741)*[1]Source!I3741, 2), 2)</f>
        <v>324.87</v>
      </c>
      <c r="V2819">
        <f>ROUND((108/100)*ROUND([1]Source!CS3741*[1]Source!I3741, 2), 2)</f>
        <v>200.49</v>
      </c>
    </row>
    <row r="2820" spans="1:32" ht="14.5" x14ac:dyDescent="0.35">
      <c r="A2820" s="51"/>
      <c r="B2820" s="51"/>
      <c r="C2820" s="51" t="s">
        <v>183</v>
      </c>
      <c r="D2820" s="50"/>
      <c r="E2820" s="48"/>
      <c r="F2820" s="42">
        <f>[1]Source!AO3741</f>
        <v>210.58</v>
      </c>
      <c r="G2820" s="49" t="str">
        <f>[1]Source!DG3741</f>
        <v>)*12</v>
      </c>
      <c r="H2820" s="48">
        <f>[1]Source!AV3741</f>
        <v>1</v>
      </c>
      <c r="I2820" s="48">
        <f>IF([1]Source!BA3741&lt;&gt; 0, [1]Source!BA3741, 1)</f>
        <v>1</v>
      </c>
      <c r="J2820" s="42">
        <f>[1]Source!S3741</f>
        <v>2526.96</v>
      </c>
      <c r="K2820" s="42"/>
    </row>
    <row r="2821" spans="1:32" ht="14.5" x14ac:dyDescent="0.35">
      <c r="A2821" s="51"/>
      <c r="B2821" s="51"/>
      <c r="C2821" s="51" t="s">
        <v>182</v>
      </c>
      <c r="D2821" s="50"/>
      <c r="E2821" s="48"/>
      <c r="F2821" s="42">
        <f>[1]Source!AM3741</f>
        <v>23.7</v>
      </c>
      <c r="G2821" s="49" t="str">
        <f>[1]Source!DE3741</f>
        <v>)*12</v>
      </c>
      <c r="H2821" s="48">
        <f>[1]Source!AV3741</f>
        <v>1</v>
      </c>
      <c r="I2821" s="48">
        <f>IF([1]Source!BB3741&lt;&gt; 0, [1]Source!BB3741, 1)</f>
        <v>1</v>
      </c>
      <c r="J2821" s="42">
        <f>[1]Source!Q3741</f>
        <v>284.39999999999998</v>
      </c>
      <c r="K2821" s="42"/>
    </row>
    <row r="2822" spans="1:32" ht="14.5" x14ac:dyDescent="0.35">
      <c r="A2822" s="51"/>
      <c r="B2822" s="51"/>
      <c r="C2822" s="51" t="s">
        <v>181</v>
      </c>
      <c r="D2822" s="50"/>
      <c r="E2822" s="48"/>
      <c r="F2822" s="42">
        <f>[1]Source!AN3741</f>
        <v>15.47</v>
      </c>
      <c r="G2822" s="49" t="str">
        <f>[1]Source!DF3741</f>
        <v>)*12</v>
      </c>
      <c r="H2822" s="48">
        <f>[1]Source!AV3741</f>
        <v>1</v>
      </c>
      <c r="I2822" s="48">
        <f>IF([1]Source!BS3741&lt;&gt; 0, [1]Source!BS3741, 1)</f>
        <v>1</v>
      </c>
      <c r="J2822" s="52">
        <f>[1]Source!R3741</f>
        <v>185.64</v>
      </c>
      <c r="K2822" s="42"/>
    </row>
    <row r="2823" spans="1:32" ht="14.5" x14ac:dyDescent="0.35">
      <c r="A2823" s="51"/>
      <c r="B2823" s="51"/>
      <c r="C2823" s="51" t="s">
        <v>180</v>
      </c>
      <c r="D2823" s="50"/>
      <c r="E2823" s="48"/>
      <c r="F2823" s="42">
        <f>[1]Source!AL3741</f>
        <v>0.44</v>
      </c>
      <c r="G2823" s="49" t="str">
        <f>[1]Source!DD3741</f>
        <v>)*12</v>
      </c>
      <c r="H2823" s="48">
        <f>[1]Source!AW3741</f>
        <v>1</v>
      </c>
      <c r="I2823" s="48">
        <f>IF([1]Source!BC3741&lt;&gt; 0, [1]Source!BC3741, 1)</f>
        <v>1</v>
      </c>
      <c r="J2823" s="42">
        <f>[1]Source!P3741</f>
        <v>5.28</v>
      </c>
      <c r="K2823" s="42"/>
    </row>
    <row r="2824" spans="1:32" ht="14.5" x14ac:dyDescent="0.35">
      <c r="A2824" s="51"/>
      <c r="B2824" s="51"/>
      <c r="C2824" s="51" t="s">
        <v>179</v>
      </c>
      <c r="D2824" s="50" t="s">
        <v>176</v>
      </c>
      <c r="E2824" s="48">
        <f>[1]Source!AT3741</f>
        <v>70</v>
      </c>
      <c r="F2824" s="42"/>
      <c r="G2824" s="49"/>
      <c r="H2824" s="48"/>
      <c r="I2824" s="48"/>
      <c r="J2824" s="42">
        <f>SUM(R2819:R2823)</f>
        <v>1768.87</v>
      </c>
      <c r="K2824" s="42"/>
    </row>
    <row r="2825" spans="1:32" ht="14.5" x14ac:dyDescent="0.35">
      <c r="A2825" s="51"/>
      <c r="B2825" s="51"/>
      <c r="C2825" s="51" t="s">
        <v>178</v>
      </c>
      <c r="D2825" s="50" t="s">
        <v>176</v>
      </c>
      <c r="E2825" s="48">
        <f>[1]Source!AU3741</f>
        <v>10</v>
      </c>
      <c r="F2825" s="42"/>
      <c r="G2825" s="49"/>
      <c r="H2825" s="48"/>
      <c r="I2825" s="48"/>
      <c r="J2825" s="42">
        <f>SUM(T2819:T2824)</f>
        <v>252.7</v>
      </c>
      <c r="K2825" s="42"/>
    </row>
    <row r="2826" spans="1:32" ht="14.5" x14ac:dyDescent="0.35">
      <c r="A2826" s="51"/>
      <c r="B2826" s="51"/>
      <c r="C2826" s="51" t="s">
        <v>177</v>
      </c>
      <c r="D2826" s="50" t="s">
        <v>176</v>
      </c>
      <c r="E2826" s="48">
        <f>108</f>
        <v>108</v>
      </c>
      <c r="F2826" s="42"/>
      <c r="G2826" s="49"/>
      <c r="H2826" s="48"/>
      <c r="I2826" s="48"/>
      <c r="J2826" s="42">
        <f>SUM(V2819:V2825)</f>
        <v>200.49</v>
      </c>
      <c r="K2826" s="42"/>
    </row>
    <row r="2827" spans="1:32" ht="14.5" x14ac:dyDescent="0.35">
      <c r="A2827" s="51"/>
      <c r="B2827" s="51"/>
      <c r="C2827" s="51" t="s">
        <v>175</v>
      </c>
      <c r="D2827" s="50" t="s">
        <v>174</v>
      </c>
      <c r="E2827" s="48">
        <f>[1]Source!AQ3741</f>
        <v>0.57999999999999996</v>
      </c>
      <c r="F2827" s="42"/>
      <c r="G2827" s="49" t="str">
        <f>[1]Source!DI3741</f>
        <v>)*12</v>
      </c>
      <c r="H2827" s="48">
        <f>[1]Source!AV3741</f>
        <v>1</v>
      </c>
      <c r="I2827" s="48"/>
      <c r="J2827" s="42"/>
      <c r="K2827" s="42">
        <f>[1]Source!U3741</f>
        <v>6.9599999999999991</v>
      </c>
    </row>
    <row r="2828" spans="1:32" ht="14" x14ac:dyDescent="0.3">
      <c r="A2828" s="47"/>
      <c r="B2828" s="47"/>
      <c r="C2828" s="47"/>
      <c r="D2828" s="47"/>
      <c r="E2828" s="47"/>
      <c r="F2828" s="47"/>
      <c r="G2828" s="47"/>
      <c r="H2828" s="47"/>
      <c r="I2828" s="183">
        <f>J2820+J2821+J2823+J2824+J2825+J2826</f>
        <v>5038.7</v>
      </c>
      <c r="J2828" s="183"/>
      <c r="K2828" s="46">
        <f>IF([1]Source!I3741&lt;&gt;0, ROUND(I2828/[1]Source!I3741, 2), 0)</f>
        <v>5038.7</v>
      </c>
      <c r="P2828" s="45">
        <f>I2828</f>
        <v>5038.7</v>
      </c>
    </row>
    <row r="2830" spans="1:32" ht="14" x14ac:dyDescent="0.3">
      <c r="A2830" s="189" t="str">
        <f>CONCATENATE("Итого по подразделу: ",IF([1]Source!G3743&lt;&gt;"Новый подраздел", [1]Source!G3743, ""))</f>
        <v>Итого по подразделу: Узел обвязки регулирующего клапана и насоса системы П5</v>
      </c>
      <c r="B2830" s="189"/>
      <c r="C2830" s="189"/>
      <c r="D2830" s="189"/>
      <c r="E2830" s="189"/>
      <c r="F2830" s="189"/>
      <c r="G2830" s="189"/>
      <c r="H2830" s="189"/>
      <c r="I2830" s="184">
        <f>SUM(P2792:P2829)</f>
        <v>10578.77</v>
      </c>
      <c r="J2830" s="185"/>
      <c r="K2830" s="38"/>
      <c r="AF2830" s="37" t="str">
        <f>CONCATENATE("Итого по подразделу: ",IF([1]Source!G3743&lt;&gt;"Новый подраздел", [1]Source!G3743, ""))</f>
        <v>Итого по подразделу: Узел обвязки регулирующего клапана и насоса системы П5</v>
      </c>
    </row>
    <row r="2833" spans="1:22" ht="16.5" x14ac:dyDescent="0.35">
      <c r="A2833" s="190" t="str">
        <f>CONCATENATE("Подраздел: ",IF([1]Source!G3773&lt;&gt;"Новый подраздел", [1]Source!G3773, ""))</f>
        <v>Подраздел: Воздухоотводчики</v>
      </c>
      <c r="B2833" s="190"/>
      <c r="C2833" s="190"/>
      <c r="D2833" s="190"/>
      <c r="E2833" s="190"/>
      <c r="F2833" s="190"/>
      <c r="G2833" s="190"/>
      <c r="H2833" s="190"/>
      <c r="I2833" s="190"/>
      <c r="J2833" s="190"/>
      <c r="K2833" s="190"/>
    </row>
    <row r="2834" spans="1:22" ht="28" x14ac:dyDescent="0.35">
      <c r="A2834" s="51">
        <v>278</v>
      </c>
      <c r="B2834" s="51" t="str">
        <f>[1]Source!F3777</f>
        <v>1.17-2103-17-1/1</v>
      </c>
      <c r="C2834" s="51" t="str">
        <f>[1]Source!G3777</f>
        <v>Техническое обслуживание автоматического воздухоотводчика</v>
      </c>
      <c r="D2834" s="50" t="str">
        <f>[1]Source!H3777</f>
        <v>10 шт.</v>
      </c>
      <c r="E2834" s="48">
        <f>[1]Source!I3777</f>
        <v>1</v>
      </c>
      <c r="F2834" s="42"/>
      <c r="G2834" s="49"/>
      <c r="H2834" s="48"/>
      <c r="I2834" s="48"/>
      <c r="J2834" s="42"/>
      <c r="K2834" s="42"/>
      <c r="Q2834">
        <f>ROUND(([1]Source!BZ3777/100)*ROUND(([1]Source!AF3777*[1]Source!AV3777)*[1]Source!I3777, 2), 2)</f>
        <v>1437.94</v>
      </c>
      <c r="R2834">
        <f>[1]Source!X3777</f>
        <v>1437.94</v>
      </c>
      <c r="S2834">
        <f>ROUND(([1]Source!CA3777/100)*ROUND(([1]Source!AF3777*[1]Source!AV3777)*[1]Source!I3777, 2), 2)</f>
        <v>205.42</v>
      </c>
      <c r="T2834">
        <f>[1]Source!Y3777</f>
        <v>205.42</v>
      </c>
      <c r="U2834">
        <f>ROUND((175/100)*ROUND(([1]Source!AE3777*[1]Source!AV3777)*[1]Source!I3777, 2), 2)</f>
        <v>0</v>
      </c>
      <c r="V2834">
        <f>ROUND((108/100)*ROUND([1]Source!CS3777*[1]Source!I3777, 2), 2)</f>
        <v>0</v>
      </c>
    </row>
    <row r="2835" spans="1:22" x14ac:dyDescent="0.25">
      <c r="C2835" s="53" t="str">
        <f>"Объем: "&amp;[1]Source!I3777&amp;"=10/"&amp;"10"</f>
        <v>Объем: 1=10/10</v>
      </c>
    </row>
    <row r="2836" spans="1:22" ht="14.5" x14ac:dyDescent="0.35">
      <c r="A2836" s="51"/>
      <c r="B2836" s="51"/>
      <c r="C2836" s="51" t="s">
        <v>183</v>
      </c>
      <c r="D2836" s="50"/>
      <c r="E2836" s="48"/>
      <c r="F2836" s="42">
        <f>[1]Source!AO3777</f>
        <v>513.54999999999995</v>
      </c>
      <c r="G2836" s="49" t="str">
        <f>[1]Source!DG3777</f>
        <v>)*4</v>
      </c>
      <c r="H2836" s="48">
        <f>[1]Source!AV3777</f>
        <v>1</v>
      </c>
      <c r="I2836" s="48">
        <f>IF([1]Source!BA3777&lt;&gt; 0, [1]Source!BA3777, 1)</f>
        <v>1</v>
      </c>
      <c r="J2836" s="42">
        <f>[1]Source!S3777</f>
        <v>2054.1999999999998</v>
      </c>
      <c r="K2836" s="42"/>
    </row>
    <row r="2837" spans="1:22" ht="14.5" x14ac:dyDescent="0.35">
      <c r="A2837" s="51"/>
      <c r="B2837" s="51"/>
      <c r="C2837" s="51" t="s">
        <v>180</v>
      </c>
      <c r="D2837" s="50"/>
      <c r="E2837" s="48"/>
      <c r="F2837" s="42">
        <f>[1]Source!AL3777</f>
        <v>0.59</v>
      </c>
      <c r="G2837" s="49" t="str">
        <f>[1]Source!DD3777</f>
        <v>)*4</v>
      </c>
      <c r="H2837" s="48">
        <f>[1]Source!AW3777</f>
        <v>1</v>
      </c>
      <c r="I2837" s="48">
        <f>IF([1]Source!BC3777&lt;&gt; 0, [1]Source!BC3777, 1)</f>
        <v>1</v>
      </c>
      <c r="J2837" s="42">
        <f>[1]Source!P3777</f>
        <v>2.36</v>
      </c>
      <c r="K2837" s="42"/>
    </row>
    <row r="2838" spans="1:22" ht="14.5" x14ac:dyDescent="0.35">
      <c r="A2838" s="51"/>
      <c r="B2838" s="51"/>
      <c r="C2838" s="51" t="s">
        <v>179</v>
      </c>
      <c r="D2838" s="50" t="s">
        <v>176</v>
      </c>
      <c r="E2838" s="48">
        <f>[1]Source!AT3777</f>
        <v>70</v>
      </c>
      <c r="F2838" s="42"/>
      <c r="G2838" s="49"/>
      <c r="H2838" s="48"/>
      <c r="I2838" s="48"/>
      <c r="J2838" s="42">
        <f>SUM(R2834:R2837)</f>
        <v>1437.94</v>
      </c>
      <c r="K2838" s="42"/>
    </row>
    <row r="2839" spans="1:22" ht="14.5" x14ac:dyDescent="0.35">
      <c r="A2839" s="51"/>
      <c r="B2839" s="51"/>
      <c r="C2839" s="51" t="s">
        <v>178</v>
      </c>
      <c r="D2839" s="50" t="s">
        <v>176</v>
      </c>
      <c r="E2839" s="48">
        <f>[1]Source!AU3777</f>
        <v>10</v>
      </c>
      <c r="F2839" s="42"/>
      <c r="G2839" s="49"/>
      <c r="H2839" s="48"/>
      <c r="I2839" s="48"/>
      <c r="J2839" s="42">
        <f>SUM(T2834:T2838)</f>
        <v>205.42</v>
      </c>
      <c r="K2839" s="42"/>
    </row>
    <row r="2840" spans="1:22" ht="14.5" x14ac:dyDescent="0.35">
      <c r="A2840" s="51"/>
      <c r="B2840" s="51"/>
      <c r="C2840" s="51" t="s">
        <v>175</v>
      </c>
      <c r="D2840" s="50" t="s">
        <v>174</v>
      </c>
      <c r="E2840" s="48">
        <f>[1]Source!AQ3777</f>
        <v>1.52</v>
      </c>
      <c r="F2840" s="42"/>
      <c r="G2840" s="49" t="str">
        <f>[1]Source!DI3777</f>
        <v>)*4</v>
      </c>
      <c r="H2840" s="48">
        <f>[1]Source!AV3777</f>
        <v>1</v>
      </c>
      <c r="I2840" s="48"/>
      <c r="J2840" s="42"/>
      <c r="K2840" s="42">
        <f>[1]Source!U3777</f>
        <v>6.08</v>
      </c>
    </row>
    <row r="2841" spans="1:22" ht="14" x14ac:dyDescent="0.3">
      <c r="A2841" s="47"/>
      <c r="B2841" s="47"/>
      <c r="C2841" s="47"/>
      <c r="D2841" s="47"/>
      <c r="E2841" s="47"/>
      <c r="F2841" s="47"/>
      <c r="G2841" s="47"/>
      <c r="H2841" s="47"/>
      <c r="I2841" s="183">
        <f>J2836+J2837+J2838+J2839</f>
        <v>3699.92</v>
      </c>
      <c r="J2841" s="183"/>
      <c r="K2841" s="46">
        <f>IF([1]Source!I3777&lt;&gt;0, ROUND(I2841/[1]Source!I3777, 2), 0)</f>
        <v>3699.92</v>
      </c>
      <c r="P2841" s="45">
        <f>I2841</f>
        <v>3699.92</v>
      </c>
    </row>
    <row r="2843" spans="1:22" ht="14" x14ac:dyDescent="0.3">
      <c r="A2843" s="189" t="str">
        <f>CONCATENATE("Итого по подразделу: ",IF([1]Source!G3779&lt;&gt;"Новый подраздел", [1]Source!G3779, ""))</f>
        <v>Итого по подразделу: Воздухоотводчики</v>
      </c>
      <c r="B2843" s="189"/>
      <c r="C2843" s="189"/>
      <c r="D2843" s="189"/>
      <c r="E2843" s="189"/>
      <c r="F2843" s="189"/>
      <c r="G2843" s="189"/>
      <c r="H2843" s="189"/>
      <c r="I2843" s="184">
        <f>SUM(P2833:P2842)</f>
        <v>3699.92</v>
      </c>
      <c r="J2843" s="185"/>
      <c r="K2843" s="38"/>
    </row>
    <row r="2846" spans="1:22" ht="16.5" x14ac:dyDescent="0.35">
      <c r="A2846" s="190" t="str">
        <f>CONCATENATE("Подраздел: ",IF([1]Source!G3809&lt;&gt;"Новый подраздел", [1]Source!G3809, ""))</f>
        <v>Подраздел: Манометры, термометры</v>
      </c>
      <c r="B2846" s="190"/>
      <c r="C2846" s="190"/>
      <c r="D2846" s="190"/>
      <c r="E2846" s="190"/>
      <c r="F2846" s="190"/>
      <c r="G2846" s="190"/>
      <c r="H2846" s="190"/>
      <c r="I2846" s="190"/>
      <c r="J2846" s="190"/>
      <c r="K2846" s="190"/>
    </row>
    <row r="2847" spans="1:22" ht="28" x14ac:dyDescent="0.35">
      <c r="A2847" s="51">
        <v>279</v>
      </c>
      <c r="B2847" s="51" t="str">
        <f>[1]Source!F3813</f>
        <v>1.23-2103-43-1/1</v>
      </c>
      <c r="C2847" s="51" t="str">
        <f>[1]Source!G3813</f>
        <v>Техническое обслуживание манометра</v>
      </c>
      <c r="D2847" s="50" t="str">
        <f>[1]Source!H3813</f>
        <v>10 шт.</v>
      </c>
      <c r="E2847" s="48">
        <f>[1]Source!I3813</f>
        <v>2.5</v>
      </c>
      <c r="F2847" s="42"/>
      <c r="G2847" s="49"/>
      <c r="H2847" s="48"/>
      <c r="I2847" s="48"/>
      <c r="J2847" s="42"/>
      <c r="K2847" s="42"/>
      <c r="Q2847">
        <f>ROUND(([1]Source!BZ3813/100)*ROUND(([1]Source!AF3813*[1]Source!AV3813)*[1]Source!I3813, 2), 2)</f>
        <v>645.96</v>
      </c>
      <c r="R2847">
        <f>[1]Source!X3813</f>
        <v>645.96</v>
      </c>
      <c r="S2847">
        <f>ROUND(([1]Source!CA3813/100)*ROUND(([1]Source!AF3813*[1]Source!AV3813)*[1]Source!I3813, 2), 2)</f>
        <v>92.28</v>
      </c>
      <c r="T2847">
        <f>[1]Source!Y3813</f>
        <v>92.28</v>
      </c>
      <c r="U2847">
        <f>ROUND((175/100)*ROUND(([1]Source!AE3813*[1]Source!AV3813)*[1]Source!I3813, 2), 2)</f>
        <v>541.28</v>
      </c>
      <c r="V2847">
        <f>ROUND((108/100)*ROUND([1]Source!CS3813*[1]Source!I3813, 2), 2)</f>
        <v>334.04</v>
      </c>
    </row>
    <row r="2848" spans="1:22" x14ac:dyDescent="0.25">
      <c r="C2848" s="53" t="str">
        <f>"Объем: "&amp;[1]Source!I3813&amp;"=25/"&amp;"10"</f>
        <v>Объем: 2,5=25/10</v>
      </c>
    </row>
    <row r="2849" spans="1:22" ht="14.5" x14ac:dyDescent="0.35">
      <c r="A2849" s="51"/>
      <c r="B2849" s="51"/>
      <c r="C2849" s="51" t="s">
        <v>183</v>
      </c>
      <c r="D2849" s="50"/>
      <c r="E2849" s="48"/>
      <c r="F2849" s="42">
        <f>[1]Source!AO3813</f>
        <v>30.76</v>
      </c>
      <c r="G2849" s="49" t="str">
        <f>[1]Source!DG3813</f>
        <v>)*12</v>
      </c>
      <c r="H2849" s="48">
        <f>[1]Source!AV3813</f>
        <v>1</v>
      </c>
      <c r="I2849" s="48">
        <f>IF([1]Source!BA3813&lt;&gt; 0, [1]Source!BA3813, 1)</f>
        <v>1</v>
      </c>
      <c r="J2849" s="42">
        <f>[1]Source!S3813</f>
        <v>922.8</v>
      </c>
      <c r="K2849" s="42"/>
    </row>
    <row r="2850" spans="1:22" ht="14.5" x14ac:dyDescent="0.35">
      <c r="A2850" s="51"/>
      <c r="B2850" s="51"/>
      <c r="C2850" s="51" t="s">
        <v>182</v>
      </c>
      <c r="D2850" s="50"/>
      <c r="E2850" s="48"/>
      <c r="F2850" s="42">
        <f>[1]Source!AM3813</f>
        <v>15.8</v>
      </c>
      <c r="G2850" s="49" t="str">
        <f>[1]Source!DE3813</f>
        <v>)*12</v>
      </c>
      <c r="H2850" s="48">
        <f>[1]Source!AV3813</f>
        <v>1</v>
      </c>
      <c r="I2850" s="48">
        <f>IF([1]Source!BB3813&lt;&gt; 0, [1]Source!BB3813, 1)</f>
        <v>1</v>
      </c>
      <c r="J2850" s="42">
        <f>[1]Source!Q3813</f>
        <v>474</v>
      </c>
      <c r="K2850" s="42"/>
    </row>
    <row r="2851" spans="1:22" ht="14.5" x14ac:dyDescent="0.35">
      <c r="A2851" s="51"/>
      <c r="B2851" s="51"/>
      <c r="C2851" s="51" t="s">
        <v>181</v>
      </c>
      <c r="D2851" s="50"/>
      <c r="E2851" s="48"/>
      <c r="F2851" s="42">
        <f>[1]Source!AN3813</f>
        <v>10.31</v>
      </c>
      <c r="G2851" s="49" t="str">
        <f>[1]Source!DF3813</f>
        <v>)*12</v>
      </c>
      <c r="H2851" s="48">
        <f>[1]Source!AV3813</f>
        <v>1</v>
      </c>
      <c r="I2851" s="48">
        <f>IF([1]Source!BS3813&lt;&gt; 0, [1]Source!BS3813, 1)</f>
        <v>1</v>
      </c>
      <c r="J2851" s="52">
        <f>[1]Source!R3813</f>
        <v>309.3</v>
      </c>
      <c r="K2851" s="42"/>
    </row>
    <row r="2852" spans="1:22" ht="14.5" x14ac:dyDescent="0.35">
      <c r="A2852" s="51"/>
      <c r="B2852" s="51"/>
      <c r="C2852" s="51" t="s">
        <v>179</v>
      </c>
      <c r="D2852" s="50" t="s">
        <v>176</v>
      </c>
      <c r="E2852" s="48">
        <f>[1]Source!AT3813</f>
        <v>70</v>
      </c>
      <c r="F2852" s="42"/>
      <c r="G2852" s="49"/>
      <c r="H2852" s="48"/>
      <c r="I2852" s="48"/>
      <c r="J2852" s="42">
        <f>SUM(R2847:R2851)</f>
        <v>645.96</v>
      </c>
      <c r="K2852" s="42"/>
    </row>
    <row r="2853" spans="1:22" ht="14.5" x14ac:dyDescent="0.35">
      <c r="A2853" s="51"/>
      <c r="B2853" s="51"/>
      <c r="C2853" s="51" t="s">
        <v>178</v>
      </c>
      <c r="D2853" s="50" t="s">
        <v>176</v>
      </c>
      <c r="E2853" s="48">
        <f>[1]Source!AU3813</f>
        <v>10</v>
      </c>
      <c r="F2853" s="42"/>
      <c r="G2853" s="49"/>
      <c r="H2853" s="48"/>
      <c r="I2853" s="48"/>
      <c r="J2853" s="42">
        <f>SUM(T2847:T2852)</f>
        <v>92.28</v>
      </c>
      <c r="K2853" s="42"/>
    </row>
    <row r="2854" spans="1:22" ht="14.5" x14ac:dyDescent="0.35">
      <c r="A2854" s="51"/>
      <c r="B2854" s="51"/>
      <c r="C2854" s="51" t="s">
        <v>177</v>
      </c>
      <c r="D2854" s="50" t="s">
        <v>176</v>
      </c>
      <c r="E2854" s="48">
        <f>108</f>
        <v>108</v>
      </c>
      <c r="F2854" s="42"/>
      <c r="G2854" s="49"/>
      <c r="H2854" s="48"/>
      <c r="I2854" s="48"/>
      <c r="J2854" s="42">
        <f>SUM(V2847:V2853)</f>
        <v>334.04</v>
      </c>
      <c r="K2854" s="42"/>
    </row>
    <row r="2855" spans="1:22" ht="14.5" x14ac:dyDescent="0.35">
      <c r="A2855" s="51"/>
      <c r="B2855" s="51"/>
      <c r="C2855" s="51" t="s">
        <v>175</v>
      </c>
      <c r="D2855" s="50" t="s">
        <v>174</v>
      </c>
      <c r="E2855" s="48">
        <f>[1]Source!AQ3813</f>
        <v>0.1</v>
      </c>
      <c r="F2855" s="42"/>
      <c r="G2855" s="49" t="str">
        <f>[1]Source!DI3813</f>
        <v>)*12</v>
      </c>
      <c r="H2855" s="48">
        <f>[1]Source!AV3813</f>
        <v>1</v>
      </c>
      <c r="I2855" s="48"/>
      <c r="J2855" s="42"/>
      <c r="K2855" s="42">
        <f>[1]Source!U3813</f>
        <v>3.0000000000000004</v>
      </c>
    </row>
    <row r="2856" spans="1:22" ht="14" x14ac:dyDescent="0.3">
      <c r="A2856" s="47"/>
      <c r="B2856" s="47"/>
      <c r="C2856" s="47"/>
      <c r="D2856" s="47"/>
      <c r="E2856" s="47"/>
      <c r="F2856" s="47"/>
      <c r="G2856" s="47"/>
      <c r="H2856" s="47"/>
      <c r="I2856" s="183">
        <f>J2849+J2850+J2852+J2853+J2854</f>
        <v>2469.08</v>
      </c>
      <c r="J2856" s="183"/>
      <c r="K2856" s="46">
        <f>IF([1]Source!I3813&lt;&gt;0, ROUND(I2856/[1]Source!I3813, 2), 0)</f>
        <v>987.63</v>
      </c>
      <c r="P2856" s="45">
        <f>I2856</f>
        <v>2469.08</v>
      </c>
    </row>
    <row r="2857" spans="1:22" ht="28" x14ac:dyDescent="0.35">
      <c r="A2857" s="51">
        <v>280</v>
      </c>
      <c r="B2857" s="51" t="str">
        <f>[1]Source!F3814</f>
        <v>1.23-2103-42-1/1</v>
      </c>
      <c r="C2857" s="51" t="str">
        <f>[1]Source!G3814</f>
        <v>Техническое обслуживание термометра</v>
      </c>
      <c r="D2857" s="50" t="str">
        <f>[1]Source!H3814</f>
        <v>10 шт.</v>
      </c>
      <c r="E2857" s="48">
        <f>[1]Source!I3814</f>
        <v>2</v>
      </c>
      <c r="F2857" s="42"/>
      <c r="G2857" s="49"/>
      <c r="H2857" s="48"/>
      <c r="I2857" s="48"/>
      <c r="J2857" s="42"/>
      <c r="K2857" s="42"/>
      <c r="Q2857">
        <f>ROUND(([1]Source!BZ3814/100)*ROUND(([1]Source!AF3814*[1]Source!AV3814)*[1]Source!I3814, 2), 2)</f>
        <v>516.77</v>
      </c>
      <c r="R2857">
        <f>[1]Source!X3814</f>
        <v>516.77</v>
      </c>
      <c r="S2857">
        <f>ROUND(([1]Source!CA3814/100)*ROUND(([1]Source!AF3814*[1]Source!AV3814)*[1]Source!I3814, 2), 2)</f>
        <v>73.819999999999993</v>
      </c>
      <c r="T2857">
        <f>[1]Source!Y3814</f>
        <v>73.819999999999993</v>
      </c>
      <c r="U2857">
        <f>ROUND((175/100)*ROUND(([1]Source!AE3814*[1]Source!AV3814)*[1]Source!I3814, 2), 2)</f>
        <v>433.02</v>
      </c>
      <c r="V2857">
        <f>ROUND((108/100)*ROUND([1]Source!CS3814*[1]Source!I3814, 2), 2)</f>
        <v>267.24</v>
      </c>
    </row>
    <row r="2858" spans="1:22" x14ac:dyDescent="0.25">
      <c r="C2858" s="53" t="str">
        <f>"Объем: "&amp;[1]Source!I3814&amp;"=20/"&amp;"10"</f>
        <v>Объем: 2=20/10</v>
      </c>
    </row>
    <row r="2859" spans="1:22" ht="14.5" x14ac:dyDescent="0.35">
      <c r="A2859" s="51"/>
      <c r="B2859" s="51"/>
      <c r="C2859" s="51" t="s">
        <v>183</v>
      </c>
      <c r="D2859" s="50"/>
      <c r="E2859" s="48"/>
      <c r="F2859" s="42">
        <f>[1]Source!AO3814</f>
        <v>30.76</v>
      </c>
      <c r="G2859" s="49" t="str">
        <f>[1]Source!DG3814</f>
        <v>)*12</v>
      </c>
      <c r="H2859" s="48">
        <f>[1]Source!AV3814</f>
        <v>1</v>
      </c>
      <c r="I2859" s="48">
        <f>IF([1]Source!BA3814&lt;&gt; 0, [1]Source!BA3814, 1)</f>
        <v>1</v>
      </c>
      <c r="J2859" s="42">
        <f>[1]Source!S3814</f>
        <v>738.24</v>
      </c>
      <c r="K2859" s="42"/>
    </row>
    <row r="2860" spans="1:22" ht="14.5" x14ac:dyDescent="0.35">
      <c r="A2860" s="51"/>
      <c r="B2860" s="51"/>
      <c r="C2860" s="51" t="s">
        <v>182</v>
      </c>
      <c r="D2860" s="50"/>
      <c r="E2860" s="48"/>
      <c r="F2860" s="42">
        <f>[1]Source!AM3814</f>
        <v>15.8</v>
      </c>
      <c r="G2860" s="49" t="str">
        <f>[1]Source!DE3814</f>
        <v>)*12</v>
      </c>
      <c r="H2860" s="48">
        <f>[1]Source!AV3814</f>
        <v>1</v>
      </c>
      <c r="I2860" s="48">
        <f>IF([1]Source!BB3814&lt;&gt; 0, [1]Source!BB3814, 1)</f>
        <v>1</v>
      </c>
      <c r="J2860" s="42">
        <f>[1]Source!Q3814</f>
        <v>379.2</v>
      </c>
      <c r="K2860" s="42"/>
    </row>
    <row r="2861" spans="1:22" ht="14.5" x14ac:dyDescent="0.35">
      <c r="A2861" s="51"/>
      <c r="B2861" s="51"/>
      <c r="C2861" s="51" t="s">
        <v>181</v>
      </c>
      <c r="D2861" s="50"/>
      <c r="E2861" s="48"/>
      <c r="F2861" s="42">
        <f>[1]Source!AN3814</f>
        <v>10.31</v>
      </c>
      <c r="G2861" s="49" t="str">
        <f>[1]Source!DF3814</f>
        <v>)*12</v>
      </c>
      <c r="H2861" s="48">
        <f>[1]Source!AV3814</f>
        <v>1</v>
      </c>
      <c r="I2861" s="48">
        <f>IF([1]Source!BS3814&lt;&gt; 0, [1]Source!BS3814, 1)</f>
        <v>1</v>
      </c>
      <c r="J2861" s="52">
        <f>[1]Source!R3814</f>
        <v>247.44</v>
      </c>
      <c r="K2861" s="42"/>
    </row>
    <row r="2862" spans="1:22" ht="14.5" x14ac:dyDescent="0.35">
      <c r="A2862" s="51"/>
      <c r="B2862" s="51"/>
      <c r="C2862" s="51" t="s">
        <v>179</v>
      </c>
      <c r="D2862" s="50" t="s">
        <v>176</v>
      </c>
      <c r="E2862" s="48">
        <f>[1]Source!AT3814</f>
        <v>70</v>
      </c>
      <c r="F2862" s="42"/>
      <c r="G2862" s="49"/>
      <c r="H2862" s="48"/>
      <c r="I2862" s="48"/>
      <c r="J2862" s="42">
        <f>SUM(R2857:R2861)</f>
        <v>516.77</v>
      </c>
      <c r="K2862" s="42"/>
    </row>
    <row r="2863" spans="1:22" ht="14.5" x14ac:dyDescent="0.35">
      <c r="A2863" s="51"/>
      <c r="B2863" s="51"/>
      <c r="C2863" s="51" t="s">
        <v>178</v>
      </c>
      <c r="D2863" s="50" t="s">
        <v>176</v>
      </c>
      <c r="E2863" s="48">
        <f>[1]Source!AU3814</f>
        <v>10</v>
      </c>
      <c r="F2863" s="42"/>
      <c r="G2863" s="49"/>
      <c r="H2863" s="48"/>
      <c r="I2863" s="48"/>
      <c r="J2863" s="42">
        <f>SUM(T2857:T2862)</f>
        <v>73.819999999999993</v>
      </c>
      <c r="K2863" s="42"/>
    </row>
    <row r="2864" spans="1:22" ht="14.5" x14ac:dyDescent="0.35">
      <c r="A2864" s="51"/>
      <c r="B2864" s="51"/>
      <c r="C2864" s="51" t="s">
        <v>177</v>
      </c>
      <c r="D2864" s="50" t="s">
        <v>176</v>
      </c>
      <c r="E2864" s="48">
        <f>108</f>
        <v>108</v>
      </c>
      <c r="F2864" s="42"/>
      <c r="G2864" s="49"/>
      <c r="H2864" s="48"/>
      <c r="I2864" s="48"/>
      <c r="J2864" s="42">
        <f>SUM(V2857:V2863)</f>
        <v>267.24</v>
      </c>
      <c r="K2864" s="42"/>
    </row>
    <row r="2865" spans="1:22" ht="14.5" x14ac:dyDescent="0.35">
      <c r="A2865" s="51"/>
      <c r="B2865" s="51"/>
      <c r="C2865" s="51" t="s">
        <v>175</v>
      </c>
      <c r="D2865" s="50" t="s">
        <v>174</v>
      </c>
      <c r="E2865" s="48">
        <f>[1]Source!AQ3814</f>
        <v>0.1</v>
      </c>
      <c r="F2865" s="42"/>
      <c r="G2865" s="49" t="str">
        <f>[1]Source!DI3814</f>
        <v>)*12</v>
      </c>
      <c r="H2865" s="48">
        <f>[1]Source!AV3814</f>
        <v>1</v>
      </c>
      <c r="I2865" s="48"/>
      <c r="J2865" s="42"/>
      <c r="K2865" s="42">
        <f>[1]Source!U3814</f>
        <v>2.4000000000000004</v>
      </c>
    </row>
    <row r="2866" spans="1:22" ht="14" x14ac:dyDescent="0.3">
      <c r="A2866" s="47"/>
      <c r="B2866" s="47"/>
      <c r="C2866" s="47"/>
      <c r="D2866" s="47"/>
      <c r="E2866" s="47"/>
      <c r="F2866" s="47"/>
      <c r="G2866" s="47"/>
      <c r="H2866" s="47"/>
      <c r="I2866" s="183">
        <f>J2859+J2860+J2862+J2863+J2864</f>
        <v>1975.27</v>
      </c>
      <c r="J2866" s="183"/>
      <c r="K2866" s="46">
        <f>IF([1]Source!I3814&lt;&gt;0, ROUND(I2866/[1]Source!I3814, 2), 0)</f>
        <v>987.64</v>
      </c>
      <c r="P2866" s="45">
        <f>I2866</f>
        <v>1975.27</v>
      </c>
    </row>
    <row r="2867" spans="1:22" ht="28" x14ac:dyDescent="0.35">
      <c r="A2867" s="51">
        <v>281</v>
      </c>
      <c r="B2867" s="51" t="str">
        <f>[1]Source!F3815</f>
        <v>1.17-2103-16-1/1</v>
      </c>
      <c r="C2867" s="51" t="str">
        <f>[1]Source!G3815</f>
        <v>Техническое обслуживание крана трехходового шарового под манометр</v>
      </c>
      <c r="D2867" s="50" t="str">
        <f>[1]Source!H3815</f>
        <v>10 шт.</v>
      </c>
      <c r="E2867" s="48">
        <f>[1]Source!I3815</f>
        <v>3.5</v>
      </c>
      <c r="F2867" s="42"/>
      <c r="G2867" s="49"/>
      <c r="H2867" s="48"/>
      <c r="I2867" s="48"/>
      <c r="J2867" s="42"/>
      <c r="K2867" s="42"/>
      <c r="Q2867">
        <f>ROUND(([1]Source!BZ3815/100)*ROUND(([1]Source!AF3815*[1]Source!AV3815)*[1]Source!I3815, 2), 2)</f>
        <v>8939.66</v>
      </c>
      <c r="R2867">
        <f>[1]Source!X3815</f>
        <v>8939.66</v>
      </c>
      <c r="S2867">
        <f>ROUND(([1]Source!CA3815/100)*ROUND(([1]Source!AF3815*[1]Source!AV3815)*[1]Source!I3815, 2), 2)</f>
        <v>1277.0899999999999</v>
      </c>
      <c r="T2867">
        <f>[1]Source!Y3815</f>
        <v>1277.0899999999999</v>
      </c>
      <c r="U2867">
        <f>ROUND((175/100)*ROUND(([1]Source!AE3815*[1]Source!AV3815)*[1]Source!I3815, 2), 2)</f>
        <v>0</v>
      </c>
      <c r="V2867">
        <f>ROUND((108/100)*ROUND([1]Source!CS3815*[1]Source!I3815, 2), 2)</f>
        <v>0</v>
      </c>
    </row>
    <row r="2868" spans="1:22" x14ac:dyDescent="0.25">
      <c r="C2868" s="53" t="str">
        <f>"Объем: "&amp;[1]Source!I3815&amp;"=35/"&amp;"10"</f>
        <v>Объем: 3,5=35/10</v>
      </c>
    </row>
    <row r="2869" spans="1:22" ht="14.5" x14ac:dyDescent="0.35">
      <c r="A2869" s="51"/>
      <c r="B2869" s="51"/>
      <c r="C2869" s="51" t="s">
        <v>183</v>
      </c>
      <c r="D2869" s="50"/>
      <c r="E2869" s="48"/>
      <c r="F2869" s="42">
        <f>[1]Source!AO3815</f>
        <v>304.07</v>
      </c>
      <c r="G2869" s="49" t="str">
        <f>[1]Source!DG3815</f>
        <v>)*12</v>
      </c>
      <c r="H2869" s="48">
        <f>[1]Source!AV3815</f>
        <v>1</v>
      </c>
      <c r="I2869" s="48">
        <f>IF([1]Source!BA3815&lt;&gt; 0, [1]Source!BA3815, 1)</f>
        <v>1</v>
      </c>
      <c r="J2869" s="42">
        <f>[1]Source!S3815</f>
        <v>12770.94</v>
      </c>
      <c r="K2869" s="42"/>
    </row>
    <row r="2870" spans="1:22" ht="14.5" x14ac:dyDescent="0.35">
      <c r="A2870" s="51"/>
      <c r="B2870" s="51"/>
      <c r="C2870" s="51" t="s">
        <v>180</v>
      </c>
      <c r="D2870" s="50"/>
      <c r="E2870" s="48"/>
      <c r="F2870" s="42">
        <f>[1]Source!AL3815</f>
        <v>0.28999999999999998</v>
      </c>
      <c r="G2870" s="49" t="str">
        <f>[1]Source!DD3815</f>
        <v>)*12</v>
      </c>
      <c r="H2870" s="48">
        <f>[1]Source!AW3815</f>
        <v>1</v>
      </c>
      <c r="I2870" s="48">
        <f>IF([1]Source!BC3815&lt;&gt; 0, [1]Source!BC3815, 1)</f>
        <v>1</v>
      </c>
      <c r="J2870" s="42">
        <f>[1]Source!P3815</f>
        <v>12.18</v>
      </c>
      <c r="K2870" s="42"/>
    </row>
    <row r="2871" spans="1:22" ht="14.5" x14ac:dyDescent="0.35">
      <c r="A2871" s="51"/>
      <c r="B2871" s="51"/>
      <c r="C2871" s="51" t="s">
        <v>179</v>
      </c>
      <c r="D2871" s="50" t="s">
        <v>176</v>
      </c>
      <c r="E2871" s="48">
        <f>[1]Source!AT3815</f>
        <v>70</v>
      </c>
      <c r="F2871" s="42"/>
      <c r="G2871" s="49"/>
      <c r="H2871" s="48"/>
      <c r="I2871" s="48"/>
      <c r="J2871" s="42">
        <f>SUM(R2867:R2870)</f>
        <v>8939.66</v>
      </c>
      <c r="K2871" s="42"/>
    </row>
    <row r="2872" spans="1:22" ht="14.5" x14ac:dyDescent="0.35">
      <c r="A2872" s="51"/>
      <c r="B2872" s="51"/>
      <c r="C2872" s="51" t="s">
        <v>178</v>
      </c>
      <c r="D2872" s="50" t="s">
        <v>176</v>
      </c>
      <c r="E2872" s="48">
        <f>[1]Source!AU3815</f>
        <v>10</v>
      </c>
      <c r="F2872" s="42"/>
      <c r="G2872" s="49"/>
      <c r="H2872" s="48"/>
      <c r="I2872" s="48"/>
      <c r="J2872" s="42">
        <f>SUM(T2867:T2871)</f>
        <v>1277.0899999999999</v>
      </c>
      <c r="K2872" s="42"/>
    </row>
    <row r="2873" spans="1:22" ht="14.5" x14ac:dyDescent="0.35">
      <c r="A2873" s="51"/>
      <c r="B2873" s="51"/>
      <c r="C2873" s="51" t="s">
        <v>175</v>
      </c>
      <c r="D2873" s="50" t="s">
        <v>174</v>
      </c>
      <c r="E2873" s="48">
        <f>[1]Source!AQ3815</f>
        <v>0.9</v>
      </c>
      <c r="F2873" s="42"/>
      <c r="G2873" s="49" t="str">
        <f>[1]Source!DI3815</f>
        <v>)*12</v>
      </c>
      <c r="H2873" s="48">
        <f>[1]Source!AV3815</f>
        <v>1</v>
      </c>
      <c r="I2873" s="48"/>
      <c r="J2873" s="42"/>
      <c r="K2873" s="42">
        <f>[1]Source!U3815</f>
        <v>37.800000000000004</v>
      </c>
    </row>
    <row r="2874" spans="1:22" ht="14" x14ac:dyDescent="0.3">
      <c r="A2874" s="47"/>
      <c r="B2874" s="47"/>
      <c r="C2874" s="47"/>
      <c r="D2874" s="47"/>
      <c r="E2874" s="47"/>
      <c r="F2874" s="47"/>
      <c r="G2874" s="47"/>
      <c r="H2874" s="47"/>
      <c r="I2874" s="183">
        <f>J2869+J2870+J2871+J2872</f>
        <v>22999.87</v>
      </c>
      <c r="J2874" s="183"/>
      <c r="K2874" s="46">
        <f>IF([1]Source!I3815&lt;&gt;0, ROUND(I2874/[1]Source!I3815, 2), 0)</f>
        <v>6571.39</v>
      </c>
      <c r="P2874" s="45">
        <f>I2874</f>
        <v>22999.87</v>
      </c>
    </row>
    <row r="2876" spans="1:22" ht="14" x14ac:dyDescent="0.3">
      <c r="A2876" s="189" t="str">
        <f>CONCATENATE("Итого по подразделу: ",IF([1]Source!G3817&lt;&gt;"Новый подраздел", [1]Source!G3817, ""))</f>
        <v>Итого по подразделу: Манометры, термометры</v>
      </c>
      <c r="B2876" s="189"/>
      <c r="C2876" s="189"/>
      <c r="D2876" s="189"/>
      <c r="E2876" s="189"/>
      <c r="F2876" s="189"/>
      <c r="G2876" s="189"/>
      <c r="H2876" s="189"/>
      <c r="I2876" s="184">
        <f>SUM(P2846:P2875)</f>
        <v>27444.22</v>
      </c>
      <c r="J2876" s="185"/>
      <c r="K2876" s="38"/>
    </row>
    <row r="2879" spans="1:22" ht="16.5" x14ac:dyDescent="0.35">
      <c r="A2879" s="190" t="str">
        <f>CONCATENATE("Подраздел: ",IF([1]Source!G3847&lt;&gt;"Новый подраздел", [1]Source!G3847, ""))</f>
        <v>Подраздел: Приточно-вытяжная установка</v>
      </c>
      <c r="B2879" s="190"/>
      <c r="C2879" s="190"/>
      <c r="D2879" s="190"/>
      <c r="E2879" s="190"/>
      <c r="F2879" s="190"/>
      <c r="G2879" s="190"/>
      <c r="H2879" s="190"/>
      <c r="I2879" s="190"/>
      <c r="J2879" s="190"/>
      <c r="K2879" s="190"/>
    </row>
    <row r="2880" spans="1:22" ht="42" x14ac:dyDescent="0.35">
      <c r="A2880" s="51">
        <v>282</v>
      </c>
      <c r="B2880" s="51" t="str">
        <f>[1]Source!F3851</f>
        <v>1.18-2403-20-4/1</v>
      </c>
      <c r="C2880" s="51" t="str">
        <f>[1]Source!G3851</f>
        <v>Техническое обслуживание вытяжных установок производительностью до 20000 м3/ч - ежеквартальное</v>
      </c>
      <c r="D2880" s="50" t="str">
        <f>[1]Source!H3851</f>
        <v>установка</v>
      </c>
      <c r="E2880" s="48">
        <f>[1]Source!I3851</f>
        <v>1</v>
      </c>
      <c r="F2880" s="42"/>
      <c r="G2880" s="49"/>
      <c r="H2880" s="48"/>
      <c r="I2880" s="48"/>
      <c r="J2880" s="42"/>
      <c r="K2880" s="42"/>
      <c r="Q2880">
        <f>ROUND(([1]Source!BZ3851/100)*ROUND(([1]Source!AF3851*[1]Source!AV3851)*[1]Source!I3851, 2), 2)</f>
        <v>2826.18</v>
      </c>
      <c r="R2880">
        <f>[1]Source!X3851</f>
        <v>2826.18</v>
      </c>
      <c r="S2880">
        <f>ROUND(([1]Source!CA3851/100)*ROUND(([1]Source!AF3851*[1]Source!AV3851)*[1]Source!I3851, 2), 2)</f>
        <v>403.74</v>
      </c>
      <c r="T2880">
        <f>[1]Source!Y3851</f>
        <v>403.74</v>
      </c>
      <c r="U2880">
        <f>ROUND((175/100)*ROUND(([1]Source!AE3851*[1]Source!AV3851)*[1]Source!I3851, 2), 2)</f>
        <v>0</v>
      </c>
      <c r="V2880">
        <f>ROUND((108/100)*ROUND([1]Source!CS3851*[1]Source!I3851, 2), 2)</f>
        <v>0</v>
      </c>
    </row>
    <row r="2881" spans="1:22" ht="14.5" x14ac:dyDescent="0.35">
      <c r="A2881" s="51"/>
      <c r="B2881" s="51"/>
      <c r="C2881" s="51" t="s">
        <v>183</v>
      </c>
      <c r="D2881" s="50"/>
      <c r="E2881" s="48"/>
      <c r="F2881" s="42">
        <f>[1]Source!AO3851</f>
        <v>1009.35</v>
      </c>
      <c r="G2881" s="49" t="str">
        <f>[1]Source!DG3851</f>
        <v>)*4</v>
      </c>
      <c r="H2881" s="48">
        <f>[1]Source!AV3851</f>
        <v>1</v>
      </c>
      <c r="I2881" s="48">
        <f>IF([1]Source!BA3851&lt;&gt; 0, [1]Source!BA3851, 1)</f>
        <v>1</v>
      </c>
      <c r="J2881" s="42">
        <f>[1]Source!S3851</f>
        <v>4037.4</v>
      </c>
      <c r="K2881" s="42"/>
    </row>
    <row r="2882" spans="1:22" ht="14.5" x14ac:dyDescent="0.35">
      <c r="A2882" s="51"/>
      <c r="B2882" s="51"/>
      <c r="C2882" s="51" t="s">
        <v>180</v>
      </c>
      <c r="D2882" s="50"/>
      <c r="E2882" s="48"/>
      <c r="F2882" s="42">
        <f>[1]Source!AL3851</f>
        <v>0.12</v>
      </c>
      <c r="G2882" s="49" t="str">
        <f>[1]Source!DD3851</f>
        <v>)*4</v>
      </c>
      <c r="H2882" s="48">
        <f>[1]Source!AW3851</f>
        <v>1</v>
      </c>
      <c r="I2882" s="48">
        <f>IF([1]Source!BC3851&lt;&gt; 0, [1]Source!BC3851, 1)</f>
        <v>1</v>
      </c>
      <c r="J2882" s="42">
        <f>[1]Source!P3851</f>
        <v>0.48</v>
      </c>
      <c r="K2882" s="42"/>
    </row>
    <row r="2883" spans="1:22" ht="14.5" x14ac:dyDescent="0.35">
      <c r="A2883" s="51"/>
      <c r="B2883" s="51"/>
      <c r="C2883" s="51" t="s">
        <v>179</v>
      </c>
      <c r="D2883" s="50" t="s">
        <v>176</v>
      </c>
      <c r="E2883" s="48">
        <f>[1]Source!AT3851</f>
        <v>70</v>
      </c>
      <c r="F2883" s="42"/>
      <c r="G2883" s="49"/>
      <c r="H2883" s="48"/>
      <c r="I2883" s="48"/>
      <c r="J2883" s="42">
        <f>SUM(R2880:R2882)</f>
        <v>2826.18</v>
      </c>
      <c r="K2883" s="42"/>
    </row>
    <row r="2884" spans="1:22" ht="14.5" x14ac:dyDescent="0.35">
      <c r="A2884" s="51"/>
      <c r="B2884" s="51"/>
      <c r="C2884" s="51" t="s">
        <v>178</v>
      </c>
      <c r="D2884" s="50" t="s">
        <v>176</v>
      </c>
      <c r="E2884" s="48">
        <f>[1]Source!AU3851</f>
        <v>10</v>
      </c>
      <c r="F2884" s="42"/>
      <c r="G2884" s="49"/>
      <c r="H2884" s="48"/>
      <c r="I2884" s="48"/>
      <c r="J2884" s="42">
        <f>SUM(T2880:T2883)</f>
        <v>403.74</v>
      </c>
      <c r="K2884" s="42"/>
    </row>
    <row r="2885" spans="1:22" ht="14.5" x14ac:dyDescent="0.35">
      <c r="A2885" s="51"/>
      <c r="B2885" s="51"/>
      <c r="C2885" s="51" t="s">
        <v>175</v>
      </c>
      <c r="D2885" s="50" t="s">
        <v>174</v>
      </c>
      <c r="E2885" s="48">
        <f>[1]Source!AQ3851</f>
        <v>2.78</v>
      </c>
      <c r="F2885" s="42"/>
      <c r="G2885" s="49" t="str">
        <f>[1]Source!DI3851</f>
        <v>)*4</v>
      </c>
      <c r="H2885" s="48">
        <f>[1]Source!AV3851</f>
        <v>1</v>
      </c>
      <c r="I2885" s="48"/>
      <c r="J2885" s="42"/>
      <c r="K2885" s="42">
        <f>[1]Source!U3851</f>
        <v>11.12</v>
      </c>
    </row>
    <row r="2886" spans="1:22" ht="14" x14ac:dyDescent="0.3">
      <c r="A2886" s="47"/>
      <c r="B2886" s="47"/>
      <c r="C2886" s="47"/>
      <c r="D2886" s="47"/>
      <c r="E2886" s="47"/>
      <c r="F2886" s="47"/>
      <c r="G2886" s="47"/>
      <c r="H2886" s="47"/>
      <c r="I2886" s="183">
        <f>J2881+J2882+J2883+J2884</f>
        <v>7267.7999999999993</v>
      </c>
      <c r="J2886" s="183"/>
      <c r="K2886" s="46">
        <f>IF([1]Source!I3851&lt;&gt;0, ROUND(I2886/[1]Source!I3851, 2), 0)</f>
        <v>7267.8</v>
      </c>
      <c r="P2886" s="45">
        <f>I2886</f>
        <v>7267.7999999999993</v>
      </c>
    </row>
    <row r="2887" spans="1:22" ht="42" x14ac:dyDescent="0.35">
      <c r="A2887" s="51">
        <v>283</v>
      </c>
      <c r="B2887" s="51" t="str">
        <f>[1]Source!F3852</f>
        <v>1.18-2403-21-6/1</v>
      </c>
      <c r="C2887" s="51" t="str">
        <f>[1]Source!G3852</f>
        <v>Техническое обслуживание приточных установок производительностью до 20000 м3/ч - ежеквартальное</v>
      </c>
      <c r="D2887" s="50" t="str">
        <f>[1]Source!H3852</f>
        <v>установка</v>
      </c>
      <c r="E2887" s="48">
        <f>[1]Source!I3852</f>
        <v>1</v>
      </c>
      <c r="F2887" s="42"/>
      <c r="G2887" s="49"/>
      <c r="H2887" s="48"/>
      <c r="I2887" s="48"/>
      <c r="J2887" s="42"/>
      <c r="K2887" s="42"/>
      <c r="Q2887">
        <f>ROUND(([1]Source!BZ3852/100)*ROUND(([1]Source!AF3852*[1]Source!AV3852)*[1]Source!I3852, 2), 2)</f>
        <v>5123.72</v>
      </c>
      <c r="R2887">
        <f>[1]Source!X3852</f>
        <v>5123.72</v>
      </c>
      <c r="S2887">
        <f>ROUND(([1]Source!CA3852/100)*ROUND(([1]Source!AF3852*[1]Source!AV3852)*[1]Source!I3852, 2), 2)</f>
        <v>731.96</v>
      </c>
      <c r="T2887">
        <f>[1]Source!Y3852</f>
        <v>731.96</v>
      </c>
      <c r="U2887">
        <f>ROUND((175/100)*ROUND(([1]Source!AE3852*[1]Source!AV3852)*[1]Source!I3852, 2), 2)</f>
        <v>0.14000000000000001</v>
      </c>
      <c r="V2887">
        <f>ROUND((108/100)*ROUND([1]Source!CS3852*[1]Source!I3852, 2), 2)</f>
        <v>0.09</v>
      </c>
    </row>
    <row r="2888" spans="1:22" ht="14.5" x14ac:dyDescent="0.35">
      <c r="A2888" s="51"/>
      <c r="B2888" s="51"/>
      <c r="C2888" s="51" t="s">
        <v>183</v>
      </c>
      <c r="D2888" s="50"/>
      <c r="E2888" s="48"/>
      <c r="F2888" s="42">
        <f>[1]Source!AO3852</f>
        <v>1829.9</v>
      </c>
      <c r="G2888" s="49" t="str">
        <f>[1]Source!DG3852</f>
        <v>)*4</v>
      </c>
      <c r="H2888" s="48">
        <f>[1]Source!AV3852</f>
        <v>1</v>
      </c>
      <c r="I2888" s="48">
        <f>IF([1]Source!BA3852&lt;&gt; 0, [1]Source!BA3852, 1)</f>
        <v>1</v>
      </c>
      <c r="J2888" s="42">
        <f>[1]Source!S3852</f>
        <v>7319.6</v>
      </c>
      <c r="K2888" s="42"/>
    </row>
    <row r="2889" spans="1:22" ht="14.5" x14ac:dyDescent="0.35">
      <c r="A2889" s="51"/>
      <c r="B2889" s="51"/>
      <c r="C2889" s="51" t="s">
        <v>182</v>
      </c>
      <c r="D2889" s="50"/>
      <c r="E2889" s="48"/>
      <c r="F2889" s="42">
        <f>[1]Source!AM3852</f>
        <v>4.5599999999999996</v>
      </c>
      <c r="G2889" s="49" t="str">
        <f>[1]Source!DE3852</f>
        <v>)*4</v>
      </c>
      <c r="H2889" s="48">
        <f>[1]Source!AV3852</f>
        <v>1</v>
      </c>
      <c r="I2889" s="48">
        <f>IF([1]Source!BB3852&lt;&gt; 0, [1]Source!BB3852, 1)</f>
        <v>1</v>
      </c>
      <c r="J2889" s="42">
        <f>[1]Source!Q3852</f>
        <v>18.239999999999998</v>
      </c>
      <c r="K2889" s="42"/>
    </row>
    <row r="2890" spans="1:22" ht="14.5" x14ac:dyDescent="0.35">
      <c r="A2890" s="51"/>
      <c r="B2890" s="51"/>
      <c r="C2890" s="51" t="s">
        <v>181</v>
      </c>
      <c r="D2890" s="50"/>
      <c r="E2890" s="48"/>
      <c r="F2890" s="42">
        <f>[1]Source!AN3852</f>
        <v>0.02</v>
      </c>
      <c r="G2890" s="49" t="str">
        <f>[1]Source!DF3852</f>
        <v>)*4</v>
      </c>
      <c r="H2890" s="48">
        <f>[1]Source!AV3852</f>
        <v>1</v>
      </c>
      <c r="I2890" s="48">
        <f>IF([1]Source!BS3852&lt;&gt; 0, [1]Source!BS3852, 1)</f>
        <v>1</v>
      </c>
      <c r="J2890" s="52">
        <f>[1]Source!R3852</f>
        <v>0.08</v>
      </c>
      <c r="K2890" s="42"/>
    </row>
    <row r="2891" spans="1:22" ht="14.5" x14ac:dyDescent="0.35">
      <c r="A2891" s="51"/>
      <c r="B2891" s="51"/>
      <c r="C2891" s="51" t="s">
        <v>180</v>
      </c>
      <c r="D2891" s="50"/>
      <c r="E2891" s="48"/>
      <c r="F2891" s="42">
        <f>[1]Source!AL3852</f>
        <v>29.88</v>
      </c>
      <c r="G2891" s="49" t="str">
        <f>[1]Source!DD3852</f>
        <v>)*4</v>
      </c>
      <c r="H2891" s="48">
        <f>[1]Source!AW3852</f>
        <v>1</v>
      </c>
      <c r="I2891" s="48">
        <f>IF([1]Source!BC3852&lt;&gt; 0, [1]Source!BC3852, 1)</f>
        <v>1</v>
      </c>
      <c r="J2891" s="42">
        <f>[1]Source!P3852</f>
        <v>119.52</v>
      </c>
      <c r="K2891" s="42"/>
    </row>
    <row r="2892" spans="1:22" ht="14.5" x14ac:dyDescent="0.35">
      <c r="A2892" s="51"/>
      <c r="B2892" s="51"/>
      <c r="C2892" s="51" t="s">
        <v>179</v>
      </c>
      <c r="D2892" s="50" t="s">
        <v>176</v>
      </c>
      <c r="E2892" s="48">
        <f>[1]Source!AT3852</f>
        <v>70</v>
      </c>
      <c r="F2892" s="42"/>
      <c r="G2892" s="49"/>
      <c r="H2892" s="48"/>
      <c r="I2892" s="48"/>
      <c r="J2892" s="42">
        <f>SUM(R2887:R2891)</f>
        <v>5123.72</v>
      </c>
      <c r="K2892" s="42"/>
    </row>
    <row r="2893" spans="1:22" ht="14.5" x14ac:dyDescent="0.35">
      <c r="A2893" s="51"/>
      <c r="B2893" s="51"/>
      <c r="C2893" s="51" t="s">
        <v>178</v>
      </c>
      <c r="D2893" s="50" t="s">
        <v>176</v>
      </c>
      <c r="E2893" s="48">
        <f>[1]Source!AU3852</f>
        <v>10</v>
      </c>
      <c r="F2893" s="42"/>
      <c r="G2893" s="49"/>
      <c r="H2893" s="48"/>
      <c r="I2893" s="48"/>
      <c r="J2893" s="42">
        <f>SUM(T2887:T2892)</f>
        <v>731.96</v>
      </c>
      <c r="K2893" s="42"/>
    </row>
    <row r="2894" spans="1:22" ht="14.5" x14ac:dyDescent="0.35">
      <c r="A2894" s="51"/>
      <c r="B2894" s="51"/>
      <c r="C2894" s="51" t="s">
        <v>177</v>
      </c>
      <c r="D2894" s="50" t="s">
        <v>176</v>
      </c>
      <c r="E2894" s="48">
        <f>108</f>
        <v>108</v>
      </c>
      <c r="F2894" s="42"/>
      <c r="G2894" s="49"/>
      <c r="H2894" s="48"/>
      <c r="I2894" s="48"/>
      <c r="J2894" s="42">
        <f>SUM(V2887:V2893)</f>
        <v>0.09</v>
      </c>
      <c r="K2894" s="42"/>
    </row>
    <row r="2895" spans="1:22" ht="14.5" x14ac:dyDescent="0.35">
      <c r="A2895" s="51"/>
      <c r="B2895" s="51"/>
      <c r="C2895" s="51" t="s">
        <v>175</v>
      </c>
      <c r="D2895" s="50" t="s">
        <v>174</v>
      </c>
      <c r="E2895" s="48">
        <f>[1]Source!AQ3852</f>
        <v>5.04</v>
      </c>
      <c r="F2895" s="42"/>
      <c r="G2895" s="49" t="str">
        <f>[1]Source!DI3852</f>
        <v>)*4</v>
      </c>
      <c r="H2895" s="48">
        <f>[1]Source!AV3852</f>
        <v>1</v>
      </c>
      <c r="I2895" s="48"/>
      <c r="J2895" s="42"/>
      <c r="K2895" s="42">
        <f>[1]Source!U3852</f>
        <v>20.16</v>
      </c>
    </row>
    <row r="2896" spans="1:22" ht="14" x14ac:dyDescent="0.3">
      <c r="A2896" s="47"/>
      <c r="B2896" s="47"/>
      <c r="C2896" s="47"/>
      <c r="D2896" s="47"/>
      <c r="E2896" s="47"/>
      <c r="F2896" s="47"/>
      <c r="G2896" s="47"/>
      <c r="H2896" s="47"/>
      <c r="I2896" s="183">
        <f>J2888+J2889+J2891+J2892+J2893+J2894</f>
        <v>13313.130000000001</v>
      </c>
      <c r="J2896" s="183"/>
      <c r="K2896" s="46">
        <f>IF([1]Source!I3852&lt;&gt;0, ROUND(I2896/[1]Source!I3852, 2), 0)</f>
        <v>13313.13</v>
      </c>
      <c r="P2896" s="45">
        <f>I2896</f>
        <v>13313.130000000001</v>
      </c>
    </row>
    <row r="2897" spans="1:22" ht="42" x14ac:dyDescent="0.35">
      <c r="A2897" s="51">
        <v>284</v>
      </c>
      <c r="B2897" s="51" t="str">
        <f>[1]Source!F3853</f>
        <v>1.18-2403-15-2/1</v>
      </c>
      <c r="C2897" s="51" t="str">
        <f>[1]Source!G3853</f>
        <v>Очистка и дезинфекция приточных установок производительностью свыше 5000 м3/ч до 20000 м3/ч</v>
      </c>
      <c r="D2897" s="50" t="str">
        <f>[1]Source!H3853</f>
        <v>установка</v>
      </c>
      <c r="E2897" s="48">
        <f>[1]Source!I3853</f>
        <v>1</v>
      </c>
      <c r="F2897" s="42"/>
      <c r="G2897" s="49"/>
      <c r="H2897" s="48"/>
      <c r="I2897" s="48"/>
      <c r="J2897" s="42"/>
      <c r="K2897" s="42"/>
      <c r="Q2897">
        <f>ROUND(([1]Source!BZ3853/100)*ROUND(([1]Source!AF3853*[1]Source!AV3853)*[1]Source!I3853, 2), 2)</f>
        <v>11740.82</v>
      </c>
      <c r="R2897">
        <f>[1]Source!X3853</f>
        <v>11740.82</v>
      </c>
      <c r="S2897">
        <f>ROUND(([1]Source!CA3853/100)*ROUND(([1]Source!AF3853*[1]Source!AV3853)*[1]Source!I3853, 2), 2)</f>
        <v>1677.26</v>
      </c>
      <c r="T2897">
        <f>[1]Source!Y3853</f>
        <v>1677.26</v>
      </c>
      <c r="U2897">
        <f>ROUND((175/100)*ROUND(([1]Source!AE3853*[1]Source!AV3853)*[1]Source!I3853, 2), 2)</f>
        <v>12899.67</v>
      </c>
      <c r="V2897">
        <f>ROUND((108/100)*ROUND([1]Source!CS3853*[1]Source!I3853, 2), 2)</f>
        <v>7960.94</v>
      </c>
    </row>
    <row r="2898" spans="1:22" ht="14.5" x14ac:dyDescent="0.35">
      <c r="A2898" s="51"/>
      <c r="B2898" s="51"/>
      <c r="C2898" s="51" t="s">
        <v>183</v>
      </c>
      <c r="D2898" s="50"/>
      <c r="E2898" s="48"/>
      <c r="F2898" s="42">
        <f>[1]Source!AO3853</f>
        <v>4193.1499999999996</v>
      </c>
      <c r="G2898" s="49" t="str">
        <f>[1]Source!DG3853</f>
        <v>)*4</v>
      </c>
      <c r="H2898" s="48">
        <f>[1]Source!AV3853</f>
        <v>1</v>
      </c>
      <c r="I2898" s="48">
        <f>IF([1]Source!BA3853&lt;&gt; 0, [1]Source!BA3853, 1)</f>
        <v>1</v>
      </c>
      <c r="J2898" s="42">
        <f>[1]Source!S3853</f>
        <v>16772.599999999999</v>
      </c>
      <c r="K2898" s="42"/>
    </row>
    <row r="2899" spans="1:22" ht="14.5" x14ac:dyDescent="0.35">
      <c r="A2899" s="51"/>
      <c r="B2899" s="51"/>
      <c r="C2899" s="51" t="s">
        <v>182</v>
      </c>
      <c r="D2899" s="50"/>
      <c r="E2899" s="48"/>
      <c r="F2899" s="42">
        <f>[1]Source!AM3853</f>
        <v>2966.57</v>
      </c>
      <c r="G2899" s="49" t="str">
        <f>[1]Source!DE3853</f>
        <v>)*4</v>
      </c>
      <c r="H2899" s="48">
        <f>[1]Source!AV3853</f>
        <v>1</v>
      </c>
      <c r="I2899" s="48">
        <f>IF([1]Source!BB3853&lt;&gt; 0, [1]Source!BB3853, 1)</f>
        <v>1</v>
      </c>
      <c r="J2899" s="42">
        <f>[1]Source!Q3853</f>
        <v>11866.28</v>
      </c>
      <c r="K2899" s="42"/>
    </row>
    <row r="2900" spans="1:22" ht="14.5" x14ac:dyDescent="0.35">
      <c r="A2900" s="51"/>
      <c r="B2900" s="51"/>
      <c r="C2900" s="51" t="s">
        <v>181</v>
      </c>
      <c r="D2900" s="50"/>
      <c r="E2900" s="48"/>
      <c r="F2900" s="42">
        <f>[1]Source!AN3853</f>
        <v>1842.81</v>
      </c>
      <c r="G2900" s="49" t="str">
        <f>[1]Source!DF3853</f>
        <v>)*4</v>
      </c>
      <c r="H2900" s="48">
        <f>[1]Source!AV3853</f>
        <v>1</v>
      </c>
      <c r="I2900" s="48">
        <f>IF([1]Source!BS3853&lt;&gt; 0, [1]Source!BS3853, 1)</f>
        <v>1</v>
      </c>
      <c r="J2900" s="52">
        <f>[1]Source!R3853</f>
        <v>7371.24</v>
      </c>
      <c r="K2900" s="42"/>
    </row>
    <row r="2901" spans="1:22" ht="14.5" x14ac:dyDescent="0.35">
      <c r="A2901" s="51"/>
      <c r="B2901" s="51"/>
      <c r="C2901" s="51" t="s">
        <v>180</v>
      </c>
      <c r="D2901" s="50"/>
      <c r="E2901" s="48"/>
      <c r="F2901" s="42">
        <f>[1]Source!AL3853</f>
        <v>15.54</v>
      </c>
      <c r="G2901" s="49" t="str">
        <f>[1]Source!DD3853</f>
        <v>)*4</v>
      </c>
      <c r="H2901" s="48">
        <f>[1]Source!AW3853</f>
        <v>1</v>
      </c>
      <c r="I2901" s="48">
        <f>IF([1]Source!BC3853&lt;&gt; 0, [1]Source!BC3853, 1)</f>
        <v>1</v>
      </c>
      <c r="J2901" s="42">
        <f>[1]Source!P3853</f>
        <v>62.16</v>
      </c>
      <c r="K2901" s="42"/>
    </row>
    <row r="2902" spans="1:22" ht="14.5" x14ac:dyDescent="0.35">
      <c r="A2902" s="51"/>
      <c r="B2902" s="51"/>
      <c r="C2902" s="51" t="s">
        <v>179</v>
      </c>
      <c r="D2902" s="50" t="s">
        <v>176</v>
      </c>
      <c r="E2902" s="48">
        <f>[1]Source!AT3853</f>
        <v>70</v>
      </c>
      <c r="F2902" s="42"/>
      <c r="G2902" s="49"/>
      <c r="H2902" s="48"/>
      <c r="I2902" s="48"/>
      <c r="J2902" s="42">
        <f>SUM(R2897:R2901)</f>
        <v>11740.82</v>
      </c>
      <c r="K2902" s="42"/>
    </row>
    <row r="2903" spans="1:22" ht="14.5" x14ac:dyDescent="0.35">
      <c r="A2903" s="51"/>
      <c r="B2903" s="51"/>
      <c r="C2903" s="51" t="s">
        <v>178</v>
      </c>
      <c r="D2903" s="50" t="s">
        <v>176</v>
      </c>
      <c r="E2903" s="48">
        <f>[1]Source!AU3853</f>
        <v>10</v>
      </c>
      <c r="F2903" s="42"/>
      <c r="G2903" s="49"/>
      <c r="H2903" s="48"/>
      <c r="I2903" s="48"/>
      <c r="J2903" s="42">
        <f>SUM(T2897:T2902)</f>
        <v>1677.26</v>
      </c>
      <c r="K2903" s="42"/>
    </row>
    <row r="2904" spans="1:22" ht="14.5" x14ac:dyDescent="0.35">
      <c r="A2904" s="51"/>
      <c r="B2904" s="51"/>
      <c r="C2904" s="51" t="s">
        <v>177</v>
      </c>
      <c r="D2904" s="50" t="s">
        <v>176</v>
      </c>
      <c r="E2904" s="48">
        <f>108</f>
        <v>108</v>
      </c>
      <c r="F2904" s="42"/>
      <c r="G2904" s="49"/>
      <c r="H2904" s="48"/>
      <c r="I2904" s="48"/>
      <c r="J2904" s="42">
        <f>SUM(V2897:V2903)</f>
        <v>7960.94</v>
      </c>
      <c r="K2904" s="42"/>
    </row>
    <row r="2905" spans="1:22" ht="14.5" x14ac:dyDescent="0.35">
      <c r="A2905" s="51"/>
      <c r="B2905" s="51"/>
      <c r="C2905" s="51" t="s">
        <v>175</v>
      </c>
      <c r="D2905" s="50" t="s">
        <v>174</v>
      </c>
      <c r="E2905" s="48">
        <f>[1]Source!AQ3853</f>
        <v>13.77</v>
      </c>
      <c r="F2905" s="42"/>
      <c r="G2905" s="49" t="str">
        <f>[1]Source!DI3853</f>
        <v>)*4</v>
      </c>
      <c r="H2905" s="48">
        <f>[1]Source!AV3853</f>
        <v>1</v>
      </c>
      <c r="I2905" s="48"/>
      <c r="J2905" s="42"/>
      <c r="K2905" s="42">
        <f>[1]Source!U3853</f>
        <v>55.08</v>
      </c>
    </row>
    <row r="2906" spans="1:22" ht="14" x14ac:dyDescent="0.3">
      <c r="A2906" s="47"/>
      <c r="B2906" s="47"/>
      <c r="C2906" s="47"/>
      <c r="D2906" s="47"/>
      <c r="E2906" s="47"/>
      <c r="F2906" s="47"/>
      <c r="G2906" s="47"/>
      <c r="H2906" s="47"/>
      <c r="I2906" s="183">
        <f>J2898+J2899+J2901+J2902+J2903+J2904</f>
        <v>50080.060000000005</v>
      </c>
      <c r="J2906" s="183"/>
      <c r="K2906" s="46">
        <f>IF([1]Source!I3853&lt;&gt;0, ROUND(I2906/[1]Source!I3853, 2), 0)</f>
        <v>50080.06</v>
      </c>
      <c r="P2906" s="45">
        <f>I2906</f>
        <v>50080.060000000005</v>
      </c>
    </row>
    <row r="2908" spans="1:22" ht="14" x14ac:dyDescent="0.3">
      <c r="A2908" s="189" t="str">
        <f>CONCATENATE("Итого по подразделу: ",IF([1]Source!G3855&lt;&gt;"Новый подраздел", [1]Source!G3855, ""))</f>
        <v>Итого по подразделу: Приточно-вытяжная установка</v>
      </c>
      <c r="B2908" s="189"/>
      <c r="C2908" s="189"/>
      <c r="D2908" s="189"/>
      <c r="E2908" s="189"/>
      <c r="F2908" s="189"/>
      <c r="G2908" s="189"/>
      <c r="H2908" s="189"/>
      <c r="I2908" s="184">
        <f>SUM(P2879:P2907)</f>
        <v>70660.990000000005</v>
      </c>
      <c r="J2908" s="185"/>
      <c r="K2908" s="38"/>
    </row>
    <row r="2911" spans="1:22" ht="16.5" x14ac:dyDescent="0.35">
      <c r="A2911" s="190" t="str">
        <f>CONCATENATE("Подраздел: ",IF([1]Source!G3885&lt;&gt;"Новый подраздел", [1]Source!G3885, ""))</f>
        <v>Подраздел: Приточная установка</v>
      </c>
      <c r="B2911" s="190"/>
      <c r="C2911" s="190"/>
      <c r="D2911" s="190"/>
      <c r="E2911" s="190"/>
      <c r="F2911" s="190"/>
      <c r="G2911" s="190"/>
      <c r="H2911" s="190"/>
      <c r="I2911" s="190"/>
      <c r="J2911" s="190"/>
      <c r="K2911" s="190"/>
    </row>
    <row r="2912" spans="1:22" ht="42" x14ac:dyDescent="0.35">
      <c r="A2912" s="51">
        <v>285</v>
      </c>
      <c r="B2912" s="51" t="str">
        <f>[1]Source!F3889</f>
        <v>1.18-2403-21-4/1</v>
      </c>
      <c r="C2912" s="51" t="str">
        <f>[1]Source!G3889</f>
        <v>Техническое обслуживание приточных установок производительностью до 5000 м3/ч - ежеквартальное</v>
      </c>
      <c r="D2912" s="50" t="str">
        <f>[1]Source!H3889</f>
        <v>установка</v>
      </c>
      <c r="E2912" s="48">
        <f>[1]Source!I3889</f>
        <v>1</v>
      </c>
      <c r="F2912" s="42"/>
      <c r="G2912" s="49"/>
      <c r="H2912" s="48"/>
      <c r="I2912" s="48"/>
      <c r="J2912" s="42"/>
      <c r="K2912" s="42"/>
      <c r="Q2912">
        <f>ROUND(([1]Source!BZ3889/100)*ROUND(([1]Source!AF3889*[1]Source!AV3889)*[1]Source!I3889, 2), 2)</f>
        <v>3192.17</v>
      </c>
      <c r="R2912">
        <f>[1]Source!X3889</f>
        <v>3192.17</v>
      </c>
      <c r="S2912">
        <f>ROUND(([1]Source!CA3889/100)*ROUND(([1]Source!AF3889*[1]Source!AV3889)*[1]Source!I3889, 2), 2)</f>
        <v>456.02</v>
      </c>
      <c r="T2912">
        <f>[1]Source!Y3889</f>
        <v>456.02</v>
      </c>
      <c r="U2912">
        <f>ROUND((175/100)*ROUND(([1]Source!AE3889*[1]Source!AV3889)*[1]Source!I3889, 2), 2)</f>
        <v>7.0000000000000007E-2</v>
      </c>
      <c r="V2912">
        <f>ROUND((108/100)*ROUND([1]Source!CS3889*[1]Source!I3889, 2), 2)</f>
        <v>0.04</v>
      </c>
    </row>
    <row r="2913" spans="1:22" ht="14.5" x14ac:dyDescent="0.35">
      <c r="A2913" s="51"/>
      <c r="B2913" s="51"/>
      <c r="C2913" s="51" t="s">
        <v>183</v>
      </c>
      <c r="D2913" s="50"/>
      <c r="E2913" s="48"/>
      <c r="F2913" s="42">
        <f>[1]Source!AO3889</f>
        <v>1140.06</v>
      </c>
      <c r="G2913" s="49" t="str">
        <f>[1]Source!DG3889</f>
        <v>)*4</v>
      </c>
      <c r="H2913" s="48">
        <f>[1]Source!AV3889</f>
        <v>1</v>
      </c>
      <c r="I2913" s="48">
        <f>IF([1]Source!BA3889&lt;&gt; 0, [1]Source!BA3889, 1)</f>
        <v>1</v>
      </c>
      <c r="J2913" s="42">
        <f>[1]Source!S3889</f>
        <v>4560.24</v>
      </c>
      <c r="K2913" s="42"/>
    </row>
    <row r="2914" spans="1:22" ht="14.5" x14ac:dyDescent="0.35">
      <c r="A2914" s="51"/>
      <c r="B2914" s="51"/>
      <c r="C2914" s="51" t="s">
        <v>182</v>
      </c>
      <c r="D2914" s="50"/>
      <c r="E2914" s="48"/>
      <c r="F2914" s="42">
        <f>[1]Source!AM3889</f>
        <v>1.52</v>
      </c>
      <c r="G2914" s="49" t="str">
        <f>[1]Source!DE3889</f>
        <v>)*4</v>
      </c>
      <c r="H2914" s="48">
        <f>[1]Source!AV3889</f>
        <v>1</v>
      </c>
      <c r="I2914" s="48">
        <f>IF([1]Source!BB3889&lt;&gt; 0, [1]Source!BB3889, 1)</f>
        <v>1</v>
      </c>
      <c r="J2914" s="42">
        <f>[1]Source!Q3889</f>
        <v>6.08</v>
      </c>
      <c r="K2914" s="42"/>
    </row>
    <row r="2915" spans="1:22" ht="14.5" x14ac:dyDescent="0.35">
      <c r="A2915" s="51"/>
      <c r="B2915" s="51"/>
      <c r="C2915" s="51" t="s">
        <v>181</v>
      </c>
      <c r="D2915" s="50"/>
      <c r="E2915" s="48"/>
      <c r="F2915" s="42">
        <f>[1]Source!AN3889</f>
        <v>0.01</v>
      </c>
      <c r="G2915" s="49" t="str">
        <f>[1]Source!DF3889</f>
        <v>)*4</v>
      </c>
      <c r="H2915" s="48">
        <f>[1]Source!AV3889</f>
        <v>1</v>
      </c>
      <c r="I2915" s="48">
        <f>IF([1]Source!BS3889&lt;&gt; 0, [1]Source!BS3889, 1)</f>
        <v>1</v>
      </c>
      <c r="J2915" s="52">
        <f>[1]Source!R3889</f>
        <v>0.04</v>
      </c>
      <c r="K2915" s="42"/>
    </row>
    <row r="2916" spans="1:22" ht="14.5" x14ac:dyDescent="0.35">
      <c r="A2916" s="51"/>
      <c r="B2916" s="51"/>
      <c r="C2916" s="51" t="s">
        <v>180</v>
      </c>
      <c r="D2916" s="50"/>
      <c r="E2916" s="48"/>
      <c r="F2916" s="42">
        <f>[1]Source!AL3889</f>
        <v>9.3699999999999992</v>
      </c>
      <c r="G2916" s="49" t="str">
        <f>[1]Source!DD3889</f>
        <v>)*4</v>
      </c>
      <c r="H2916" s="48">
        <f>[1]Source!AW3889</f>
        <v>1</v>
      </c>
      <c r="I2916" s="48">
        <f>IF([1]Source!BC3889&lt;&gt; 0, [1]Source!BC3889, 1)</f>
        <v>1</v>
      </c>
      <c r="J2916" s="42">
        <f>[1]Source!P3889</f>
        <v>37.479999999999997</v>
      </c>
      <c r="K2916" s="42"/>
    </row>
    <row r="2917" spans="1:22" ht="14.5" x14ac:dyDescent="0.35">
      <c r="A2917" s="51"/>
      <c r="B2917" s="51"/>
      <c r="C2917" s="51" t="s">
        <v>179</v>
      </c>
      <c r="D2917" s="50" t="s">
        <v>176</v>
      </c>
      <c r="E2917" s="48">
        <f>[1]Source!AT3889</f>
        <v>70</v>
      </c>
      <c r="F2917" s="42"/>
      <c r="G2917" s="49"/>
      <c r="H2917" s="48"/>
      <c r="I2917" s="48"/>
      <c r="J2917" s="42">
        <f>SUM(R2912:R2916)</f>
        <v>3192.17</v>
      </c>
      <c r="K2917" s="42"/>
    </row>
    <row r="2918" spans="1:22" ht="14.5" x14ac:dyDescent="0.35">
      <c r="A2918" s="51"/>
      <c r="B2918" s="51"/>
      <c r="C2918" s="51" t="s">
        <v>178</v>
      </c>
      <c r="D2918" s="50" t="s">
        <v>176</v>
      </c>
      <c r="E2918" s="48">
        <f>[1]Source!AU3889</f>
        <v>10</v>
      </c>
      <c r="F2918" s="42"/>
      <c r="G2918" s="49"/>
      <c r="H2918" s="48"/>
      <c r="I2918" s="48"/>
      <c r="J2918" s="42">
        <f>SUM(T2912:T2917)</f>
        <v>456.02</v>
      </c>
      <c r="K2918" s="42"/>
    </row>
    <row r="2919" spans="1:22" ht="14.5" x14ac:dyDescent="0.35">
      <c r="A2919" s="51"/>
      <c r="B2919" s="51"/>
      <c r="C2919" s="51" t="s">
        <v>177</v>
      </c>
      <c r="D2919" s="50" t="s">
        <v>176</v>
      </c>
      <c r="E2919" s="48">
        <f>108</f>
        <v>108</v>
      </c>
      <c r="F2919" s="42"/>
      <c r="G2919" s="49"/>
      <c r="H2919" s="48"/>
      <c r="I2919" s="48"/>
      <c r="J2919" s="42">
        <f>SUM(V2912:V2918)</f>
        <v>0.04</v>
      </c>
      <c r="K2919" s="42"/>
    </row>
    <row r="2920" spans="1:22" ht="14.5" x14ac:dyDescent="0.35">
      <c r="A2920" s="51"/>
      <c r="B2920" s="51"/>
      <c r="C2920" s="51" t="s">
        <v>175</v>
      </c>
      <c r="D2920" s="50" t="s">
        <v>174</v>
      </c>
      <c r="E2920" s="48">
        <f>[1]Source!AQ3889</f>
        <v>3.14</v>
      </c>
      <c r="F2920" s="42"/>
      <c r="G2920" s="49" t="str">
        <f>[1]Source!DI3889</f>
        <v>)*4</v>
      </c>
      <c r="H2920" s="48">
        <f>[1]Source!AV3889</f>
        <v>1</v>
      </c>
      <c r="I2920" s="48"/>
      <c r="J2920" s="42"/>
      <c r="K2920" s="42">
        <f>[1]Source!U3889</f>
        <v>12.56</v>
      </c>
    </row>
    <row r="2921" spans="1:22" ht="14" x14ac:dyDescent="0.3">
      <c r="A2921" s="47"/>
      <c r="B2921" s="47"/>
      <c r="C2921" s="47"/>
      <c r="D2921" s="47"/>
      <c r="E2921" s="47"/>
      <c r="F2921" s="47"/>
      <c r="G2921" s="47"/>
      <c r="H2921" s="47"/>
      <c r="I2921" s="183">
        <f>J2913+J2914+J2916+J2917+J2918+J2919</f>
        <v>8252.0300000000007</v>
      </c>
      <c r="J2921" s="183"/>
      <c r="K2921" s="46">
        <f>IF([1]Source!I3889&lt;&gt;0, ROUND(I2921/[1]Source!I3889, 2), 0)</f>
        <v>8252.0300000000007</v>
      </c>
      <c r="P2921" s="45">
        <f>I2921</f>
        <v>8252.0300000000007</v>
      </c>
    </row>
    <row r="2922" spans="1:22" ht="42" x14ac:dyDescent="0.35">
      <c r="A2922" s="51">
        <v>286</v>
      </c>
      <c r="B2922" s="51" t="str">
        <f>[1]Source!F3890</f>
        <v>1.18-2403-15-1/1</v>
      </c>
      <c r="C2922" s="51" t="str">
        <f>[1]Source!G3890</f>
        <v>Очистка и дезинфекция приточных установок производительностью до 5000 м3/ч</v>
      </c>
      <c r="D2922" s="50" t="str">
        <f>[1]Source!H3890</f>
        <v>установка</v>
      </c>
      <c r="E2922" s="48">
        <f>[1]Source!I3890</f>
        <v>1</v>
      </c>
      <c r="F2922" s="42"/>
      <c r="G2922" s="49"/>
      <c r="H2922" s="48"/>
      <c r="I2922" s="48"/>
      <c r="J2922" s="42"/>
      <c r="K2922" s="42"/>
      <c r="Q2922">
        <f>ROUND(([1]Source!BZ3890/100)*ROUND(([1]Source!AF3890*[1]Source!AV3890)*[1]Source!I3890, 2), 2)</f>
        <v>8992.14</v>
      </c>
      <c r="R2922">
        <f>[1]Source!X3890</f>
        <v>8992.14</v>
      </c>
      <c r="S2922">
        <f>ROUND(([1]Source!CA3890/100)*ROUND(([1]Source!AF3890*[1]Source!AV3890)*[1]Source!I3890, 2), 2)</f>
        <v>1284.5899999999999</v>
      </c>
      <c r="T2922">
        <f>[1]Source!Y3890</f>
        <v>1284.5899999999999</v>
      </c>
      <c r="U2922">
        <f>ROUND((175/100)*ROUND(([1]Source!AE3890*[1]Source!AV3890)*[1]Source!I3890, 2), 2)</f>
        <v>9841.65</v>
      </c>
      <c r="V2922">
        <f>ROUND((108/100)*ROUND([1]Source!CS3890*[1]Source!I3890, 2), 2)</f>
        <v>6073.7</v>
      </c>
    </row>
    <row r="2923" spans="1:22" ht="14.5" x14ac:dyDescent="0.35">
      <c r="A2923" s="51"/>
      <c r="B2923" s="51"/>
      <c r="C2923" s="51" t="s">
        <v>183</v>
      </c>
      <c r="D2923" s="50"/>
      <c r="E2923" s="48"/>
      <c r="F2923" s="42">
        <f>[1]Source!AO3890</f>
        <v>3211.48</v>
      </c>
      <c r="G2923" s="49" t="str">
        <f>[1]Source!DG3890</f>
        <v>)*4</v>
      </c>
      <c r="H2923" s="48">
        <f>[1]Source!AV3890</f>
        <v>1</v>
      </c>
      <c r="I2923" s="48">
        <f>IF([1]Source!BA3890&lt;&gt; 0, [1]Source!BA3890, 1)</f>
        <v>1</v>
      </c>
      <c r="J2923" s="42">
        <f>[1]Source!S3890</f>
        <v>12845.92</v>
      </c>
      <c r="K2923" s="42"/>
    </row>
    <row r="2924" spans="1:22" ht="14.5" x14ac:dyDescent="0.35">
      <c r="A2924" s="51"/>
      <c r="B2924" s="51"/>
      <c r="C2924" s="51" t="s">
        <v>182</v>
      </c>
      <c r="D2924" s="50"/>
      <c r="E2924" s="48"/>
      <c r="F2924" s="42">
        <f>[1]Source!AM3890</f>
        <v>2255.44</v>
      </c>
      <c r="G2924" s="49" t="str">
        <f>[1]Source!DE3890</f>
        <v>)*4</v>
      </c>
      <c r="H2924" s="48">
        <f>[1]Source!AV3890</f>
        <v>1</v>
      </c>
      <c r="I2924" s="48">
        <f>IF([1]Source!BB3890&lt;&gt; 0, [1]Source!BB3890, 1)</f>
        <v>1</v>
      </c>
      <c r="J2924" s="42">
        <f>[1]Source!Q3890</f>
        <v>9021.76</v>
      </c>
      <c r="K2924" s="42"/>
    </row>
    <row r="2925" spans="1:22" ht="14.5" x14ac:dyDescent="0.35">
      <c r="A2925" s="51"/>
      <c r="B2925" s="51"/>
      <c r="C2925" s="51" t="s">
        <v>181</v>
      </c>
      <c r="D2925" s="50"/>
      <c r="E2925" s="48"/>
      <c r="F2925" s="42">
        <f>[1]Source!AN3890</f>
        <v>1405.95</v>
      </c>
      <c r="G2925" s="49" t="str">
        <f>[1]Source!DF3890</f>
        <v>)*4</v>
      </c>
      <c r="H2925" s="48">
        <f>[1]Source!AV3890</f>
        <v>1</v>
      </c>
      <c r="I2925" s="48">
        <f>IF([1]Source!BS3890&lt;&gt; 0, [1]Source!BS3890, 1)</f>
        <v>1</v>
      </c>
      <c r="J2925" s="52">
        <f>[1]Source!R3890</f>
        <v>5623.8</v>
      </c>
      <c r="K2925" s="42"/>
    </row>
    <row r="2926" spans="1:22" ht="14.5" x14ac:dyDescent="0.35">
      <c r="A2926" s="51"/>
      <c r="B2926" s="51"/>
      <c r="C2926" s="51" t="s">
        <v>180</v>
      </c>
      <c r="D2926" s="50"/>
      <c r="E2926" s="48"/>
      <c r="F2926" s="42">
        <f>[1]Source!AL3890</f>
        <v>14.66</v>
      </c>
      <c r="G2926" s="49" t="str">
        <f>[1]Source!DD3890</f>
        <v>)*4</v>
      </c>
      <c r="H2926" s="48">
        <f>[1]Source!AW3890</f>
        <v>1</v>
      </c>
      <c r="I2926" s="48">
        <f>IF([1]Source!BC3890&lt;&gt; 0, [1]Source!BC3890, 1)</f>
        <v>1</v>
      </c>
      <c r="J2926" s="42">
        <f>[1]Source!P3890</f>
        <v>58.64</v>
      </c>
      <c r="K2926" s="42"/>
    </row>
    <row r="2927" spans="1:22" ht="14.5" x14ac:dyDescent="0.35">
      <c r="A2927" s="51"/>
      <c r="B2927" s="51"/>
      <c r="C2927" s="51" t="s">
        <v>179</v>
      </c>
      <c r="D2927" s="50" t="s">
        <v>176</v>
      </c>
      <c r="E2927" s="48">
        <f>[1]Source!AT3890</f>
        <v>70</v>
      </c>
      <c r="F2927" s="42"/>
      <c r="G2927" s="49"/>
      <c r="H2927" s="48"/>
      <c r="I2927" s="48"/>
      <c r="J2927" s="42">
        <f>SUM(R2922:R2926)</f>
        <v>8992.14</v>
      </c>
      <c r="K2927" s="42"/>
    </row>
    <row r="2928" spans="1:22" ht="14.5" x14ac:dyDescent="0.35">
      <c r="A2928" s="51"/>
      <c r="B2928" s="51"/>
      <c r="C2928" s="51" t="s">
        <v>178</v>
      </c>
      <c r="D2928" s="50" t="s">
        <v>176</v>
      </c>
      <c r="E2928" s="48">
        <f>[1]Source!AU3890</f>
        <v>10</v>
      </c>
      <c r="F2928" s="42"/>
      <c r="G2928" s="49"/>
      <c r="H2928" s="48"/>
      <c r="I2928" s="48"/>
      <c r="J2928" s="42">
        <f>SUM(T2922:T2927)</f>
        <v>1284.5899999999999</v>
      </c>
      <c r="K2928" s="42"/>
    </row>
    <row r="2929" spans="1:22" ht="14.5" x14ac:dyDescent="0.35">
      <c r="A2929" s="51"/>
      <c r="B2929" s="51"/>
      <c r="C2929" s="51" t="s">
        <v>177</v>
      </c>
      <c r="D2929" s="50" t="s">
        <v>176</v>
      </c>
      <c r="E2929" s="48">
        <f>108</f>
        <v>108</v>
      </c>
      <c r="F2929" s="42"/>
      <c r="G2929" s="49"/>
      <c r="H2929" s="48"/>
      <c r="I2929" s="48"/>
      <c r="J2929" s="42">
        <f>SUM(V2922:V2928)</f>
        <v>6073.7</v>
      </c>
      <c r="K2929" s="42"/>
    </row>
    <row r="2930" spans="1:22" ht="14.5" x14ac:dyDescent="0.35">
      <c r="A2930" s="51"/>
      <c r="B2930" s="51"/>
      <c r="C2930" s="51" t="s">
        <v>175</v>
      </c>
      <c r="D2930" s="50" t="s">
        <v>174</v>
      </c>
      <c r="E2930" s="48">
        <f>[1]Source!AQ3890</f>
        <v>10.55</v>
      </c>
      <c r="F2930" s="42"/>
      <c r="G2930" s="49" t="str">
        <f>[1]Source!DI3890</f>
        <v>)*4</v>
      </c>
      <c r="H2930" s="48">
        <f>[1]Source!AV3890</f>
        <v>1</v>
      </c>
      <c r="I2930" s="48"/>
      <c r="J2930" s="42"/>
      <c r="K2930" s="42">
        <f>[1]Source!U3890</f>
        <v>42.2</v>
      </c>
    </row>
    <row r="2931" spans="1:22" ht="14" x14ac:dyDescent="0.3">
      <c r="A2931" s="47"/>
      <c r="B2931" s="47"/>
      <c r="C2931" s="47"/>
      <c r="D2931" s="47"/>
      <c r="E2931" s="47"/>
      <c r="F2931" s="47"/>
      <c r="G2931" s="47"/>
      <c r="H2931" s="47"/>
      <c r="I2931" s="183">
        <f>J2923+J2924+J2926+J2927+J2928+J2929</f>
        <v>38276.75</v>
      </c>
      <c r="J2931" s="183"/>
      <c r="K2931" s="46">
        <f>IF([1]Source!I3890&lt;&gt;0, ROUND(I2931/[1]Source!I3890, 2), 0)</f>
        <v>38276.75</v>
      </c>
      <c r="P2931" s="45">
        <f>I2931</f>
        <v>38276.75</v>
      </c>
    </row>
    <row r="2933" spans="1:22" ht="14" x14ac:dyDescent="0.3">
      <c r="A2933" s="189" t="str">
        <f>CONCATENATE("Итого по подразделу: ",IF([1]Source!G3892&lt;&gt;"Новый подраздел", [1]Source!G3892, ""))</f>
        <v>Итого по подразделу: Приточная установка</v>
      </c>
      <c r="B2933" s="189"/>
      <c r="C2933" s="189"/>
      <c r="D2933" s="189"/>
      <c r="E2933" s="189"/>
      <c r="F2933" s="189"/>
      <c r="G2933" s="189"/>
      <c r="H2933" s="189"/>
      <c r="I2933" s="184">
        <f>SUM(P2911:P2932)</f>
        <v>46528.78</v>
      </c>
      <c r="J2933" s="185"/>
      <c r="K2933" s="38"/>
    </row>
    <row r="2936" spans="1:22" ht="16.5" x14ac:dyDescent="0.35">
      <c r="A2936" s="190" t="str">
        <f>CONCATENATE("Подраздел: ",IF([1]Source!G3922&lt;&gt;"Новый подраздел", [1]Source!G3922, ""))</f>
        <v>Подраздел: Приточная установка для П4, П4р</v>
      </c>
      <c r="B2936" s="190"/>
      <c r="C2936" s="190"/>
      <c r="D2936" s="190"/>
      <c r="E2936" s="190"/>
      <c r="F2936" s="190"/>
      <c r="G2936" s="190"/>
      <c r="H2936" s="190"/>
      <c r="I2936" s="190"/>
      <c r="J2936" s="190"/>
      <c r="K2936" s="190"/>
    </row>
    <row r="2937" spans="1:22" ht="42" x14ac:dyDescent="0.35">
      <c r="A2937" s="51">
        <v>287</v>
      </c>
      <c r="B2937" s="51" t="str">
        <f>[1]Source!F3926</f>
        <v>1.18-2403-21-4/1</v>
      </c>
      <c r="C2937" s="51" t="str">
        <f>[1]Source!G3926</f>
        <v>Техническое обслуживание приточных установок производительностью до 5000 м3/ч - ежеквартальное</v>
      </c>
      <c r="D2937" s="50" t="str">
        <f>[1]Source!H3926</f>
        <v>установка</v>
      </c>
      <c r="E2937" s="48">
        <f>[1]Source!I3926</f>
        <v>1</v>
      </c>
      <c r="F2937" s="42"/>
      <c r="G2937" s="49"/>
      <c r="H2937" s="48"/>
      <c r="I2937" s="48"/>
      <c r="J2937" s="42"/>
      <c r="K2937" s="42"/>
      <c r="Q2937">
        <f>ROUND(([1]Source!BZ3926/100)*ROUND(([1]Source!AF3926*[1]Source!AV3926)*[1]Source!I3926, 2), 2)</f>
        <v>3192.17</v>
      </c>
      <c r="R2937">
        <f>[1]Source!X3926</f>
        <v>3192.17</v>
      </c>
      <c r="S2937">
        <f>ROUND(([1]Source!CA3926/100)*ROUND(([1]Source!AF3926*[1]Source!AV3926)*[1]Source!I3926, 2), 2)</f>
        <v>456.02</v>
      </c>
      <c r="T2937">
        <f>[1]Source!Y3926</f>
        <v>456.02</v>
      </c>
      <c r="U2937">
        <f>ROUND((175/100)*ROUND(([1]Source!AE3926*[1]Source!AV3926)*[1]Source!I3926, 2), 2)</f>
        <v>7.0000000000000007E-2</v>
      </c>
      <c r="V2937">
        <f>ROUND((108/100)*ROUND([1]Source!CS3926*[1]Source!I3926, 2), 2)</f>
        <v>0.04</v>
      </c>
    </row>
    <row r="2938" spans="1:22" ht="14.5" x14ac:dyDescent="0.35">
      <c r="A2938" s="51"/>
      <c r="B2938" s="51"/>
      <c r="C2938" s="51" t="s">
        <v>183</v>
      </c>
      <c r="D2938" s="50"/>
      <c r="E2938" s="48"/>
      <c r="F2938" s="42">
        <f>[1]Source!AO3926</f>
        <v>1140.06</v>
      </c>
      <c r="G2938" s="49" t="str">
        <f>[1]Source!DG3926</f>
        <v>)*4</v>
      </c>
      <c r="H2938" s="48">
        <f>[1]Source!AV3926</f>
        <v>1</v>
      </c>
      <c r="I2938" s="48">
        <f>IF([1]Source!BA3926&lt;&gt; 0, [1]Source!BA3926, 1)</f>
        <v>1</v>
      </c>
      <c r="J2938" s="42">
        <f>[1]Source!S3926</f>
        <v>4560.24</v>
      </c>
      <c r="K2938" s="42"/>
    </row>
    <row r="2939" spans="1:22" ht="14.5" x14ac:dyDescent="0.35">
      <c r="A2939" s="51"/>
      <c r="B2939" s="51"/>
      <c r="C2939" s="51" t="s">
        <v>182</v>
      </c>
      <c r="D2939" s="50"/>
      <c r="E2939" s="48"/>
      <c r="F2939" s="42">
        <f>[1]Source!AM3926</f>
        <v>1.52</v>
      </c>
      <c r="G2939" s="49" t="str">
        <f>[1]Source!DE3926</f>
        <v>)*4</v>
      </c>
      <c r="H2939" s="48">
        <f>[1]Source!AV3926</f>
        <v>1</v>
      </c>
      <c r="I2939" s="48">
        <f>IF([1]Source!BB3926&lt;&gt; 0, [1]Source!BB3926, 1)</f>
        <v>1</v>
      </c>
      <c r="J2939" s="42">
        <f>[1]Source!Q3926</f>
        <v>6.08</v>
      </c>
      <c r="K2939" s="42"/>
    </row>
    <row r="2940" spans="1:22" ht="14.5" x14ac:dyDescent="0.35">
      <c r="A2940" s="51"/>
      <c r="B2940" s="51"/>
      <c r="C2940" s="51" t="s">
        <v>181</v>
      </c>
      <c r="D2940" s="50"/>
      <c r="E2940" s="48"/>
      <c r="F2940" s="42">
        <f>[1]Source!AN3926</f>
        <v>0.01</v>
      </c>
      <c r="G2940" s="49" t="str">
        <f>[1]Source!DF3926</f>
        <v>)*4</v>
      </c>
      <c r="H2940" s="48">
        <f>[1]Source!AV3926</f>
        <v>1</v>
      </c>
      <c r="I2940" s="48">
        <f>IF([1]Source!BS3926&lt;&gt; 0, [1]Source!BS3926, 1)</f>
        <v>1</v>
      </c>
      <c r="J2940" s="52">
        <f>[1]Source!R3926</f>
        <v>0.04</v>
      </c>
      <c r="K2940" s="42"/>
    </row>
    <row r="2941" spans="1:22" ht="14.5" x14ac:dyDescent="0.35">
      <c r="A2941" s="51"/>
      <c r="B2941" s="51"/>
      <c r="C2941" s="51" t="s">
        <v>180</v>
      </c>
      <c r="D2941" s="50"/>
      <c r="E2941" s="48"/>
      <c r="F2941" s="42">
        <f>[1]Source!AL3926</f>
        <v>9.3699999999999992</v>
      </c>
      <c r="G2941" s="49" t="str">
        <f>[1]Source!DD3926</f>
        <v>)*4</v>
      </c>
      <c r="H2941" s="48">
        <f>[1]Source!AW3926</f>
        <v>1</v>
      </c>
      <c r="I2941" s="48">
        <f>IF([1]Source!BC3926&lt;&gt; 0, [1]Source!BC3926, 1)</f>
        <v>1</v>
      </c>
      <c r="J2941" s="42">
        <f>[1]Source!P3926</f>
        <v>37.479999999999997</v>
      </c>
      <c r="K2941" s="42"/>
    </row>
    <row r="2942" spans="1:22" ht="14.5" x14ac:dyDescent="0.35">
      <c r="A2942" s="51"/>
      <c r="B2942" s="51"/>
      <c r="C2942" s="51" t="s">
        <v>179</v>
      </c>
      <c r="D2942" s="50" t="s">
        <v>176</v>
      </c>
      <c r="E2942" s="48">
        <f>[1]Source!AT3926</f>
        <v>70</v>
      </c>
      <c r="F2942" s="42"/>
      <c r="G2942" s="49"/>
      <c r="H2942" s="48"/>
      <c r="I2942" s="48"/>
      <c r="J2942" s="42">
        <f>SUM(R2937:R2941)</f>
        <v>3192.17</v>
      </c>
      <c r="K2942" s="42"/>
    </row>
    <row r="2943" spans="1:22" ht="14.5" x14ac:dyDescent="0.35">
      <c r="A2943" s="51"/>
      <c r="B2943" s="51"/>
      <c r="C2943" s="51" t="s">
        <v>178</v>
      </c>
      <c r="D2943" s="50" t="s">
        <v>176</v>
      </c>
      <c r="E2943" s="48">
        <f>[1]Source!AU3926</f>
        <v>10</v>
      </c>
      <c r="F2943" s="42"/>
      <c r="G2943" s="49"/>
      <c r="H2943" s="48"/>
      <c r="I2943" s="48"/>
      <c r="J2943" s="42">
        <f>SUM(T2937:T2942)</f>
        <v>456.02</v>
      </c>
      <c r="K2943" s="42"/>
    </row>
    <row r="2944" spans="1:22" ht="14.5" x14ac:dyDescent="0.35">
      <c r="A2944" s="51"/>
      <c r="B2944" s="51"/>
      <c r="C2944" s="51" t="s">
        <v>177</v>
      </c>
      <c r="D2944" s="50" t="s">
        <v>176</v>
      </c>
      <c r="E2944" s="48">
        <f>108</f>
        <v>108</v>
      </c>
      <c r="F2944" s="42"/>
      <c r="G2944" s="49"/>
      <c r="H2944" s="48"/>
      <c r="I2944" s="48"/>
      <c r="J2944" s="42">
        <f>SUM(V2937:V2943)</f>
        <v>0.04</v>
      </c>
      <c r="K2944" s="42"/>
    </row>
    <row r="2945" spans="1:22" ht="14.5" x14ac:dyDescent="0.35">
      <c r="A2945" s="51"/>
      <c r="B2945" s="51"/>
      <c r="C2945" s="51" t="s">
        <v>175</v>
      </c>
      <c r="D2945" s="50" t="s">
        <v>174</v>
      </c>
      <c r="E2945" s="48">
        <f>[1]Source!AQ3926</f>
        <v>3.14</v>
      </c>
      <c r="F2945" s="42"/>
      <c r="G2945" s="49" t="str">
        <f>[1]Source!DI3926</f>
        <v>)*4</v>
      </c>
      <c r="H2945" s="48">
        <f>[1]Source!AV3926</f>
        <v>1</v>
      </c>
      <c r="I2945" s="48"/>
      <c r="J2945" s="42"/>
      <c r="K2945" s="42">
        <f>[1]Source!U3926</f>
        <v>12.56</v>
      </c>
    </row>
    <row r="2946" spans="1:22" ht="14" x14ac:dyDescent="0.3">
      <c r="A2946" s="47"/>
      <c r="B2946" s="47"/>
      <c r="C2946" s="47"/>
      <c r="D2946" s="47"/>
      <c r="E2946" s="47"/>
      <c r="F2946" s="47"/>
      <c r="G2946" s="47"/>
      <c r="H2946" s="47"/>
      <c r="I2946" s="183">
        <f>J2938+J2939+J2941+J2942+J2943+J2944</f>
        <v>8252.0300000000007</v>
      </c>
      <c r="J2946" s="183"/>
      <c r="K2946" s="46">
        <f>IF([1]Source!I3926&lt;&gt;0, ROUND(I2946/[1]Source!I3926, 2), 0)</f>
        <v>8252.0300000000007</v>
      </c>
      <c r="P2946" s="45">
        <f>I2946</f>
        <v>8252.0300000000007</v>
      </c>
    </row>
    <row r="2947" spans="1:22" ht="42" x14ac:dyDescent="0.35">
      <c r="A2947" s="51">
        <v>288</v>
      </c>
      <c r="B2947" s="51" t="str">
        <f>[1]Source!F3927</f>
        <v>1.18-2403-15-1/1</v>
      </c>
      <c r="C2947" s="51" t="str">
        <f>[1]Source!G3927</f>
        <v>Очистка и дезинфекция приточных установок производительностью до 5000 м3/ч</v>
      </c>
      <c r="D2947" s="50" t="str">
        <f>[1]Source!H3927</f>
        <v>установка</v>
      </c>
      <c r="E2947" s="48">
        <f>[1]Source!I3927</f>
        <v>1</v>
      </c>
      <c r="F2947" s="42"/>
      <c r="G2947" s="49"/>
      <c r="H2947" s="48"/>
      <c r="I2947" s="48"/>
      <c r="J2947" s="42"/>
      <c r="K2947" s="42"/>
      <c r="Q2947">
        <f>ROUND(([1]Source!BZ3927/100)*ROUND(([1]Source!AF3927*[1]Source!AV3927)*[1]Source!I3927, 2), 2)</f>
        <v>8992.14</v>
      </c>
      <c r="R2947">
        <f>[1]Source!X3927</f>
        <v>8992.14</v>
      </c>
      <c r="S2947">
        <f>ROUND(([1]Source!CA3927/100)*ROUND(([1]Source!AF3927*[1]Source!AV3927)*[1]Source!I3927, 2), 2)</f>
        <v>1284.5899999999999</v>
      </c>
      <c r="T2947">
        <f>[1]Source!Y3927</f>
        <v>1284.5899999999999</v>
      </c>
      <c r="U2947">
        <f>ROUND((175/100)*ROUND(([1]Source!AE3927*[1]Source!AV3927)*[1]Source!I3927, 2), 2)</f>
        <v>9841.65</v>
      </c>
      <c r="V2947">
        <f>ROUND((108/100)*ROUND([1]Source!CS3927*[1]Source!I3927, 2), 2)</f>
        <v>6073.7</v>
      </c>
    </row>
    <row r="2948" spans="1:22" ht="14.5" x14ac:dyDescent="0.35">
      <c r="A2948" s="51"/>
      <c r="B2948" s="51"/>
      <c r="C2948" s="51" t="s">
        <v>183</v>
      </c>
      <c r="D2948" s="50"/>
      <c r="E2948" s="48"/>
      <c r="F2948" s="42">
        <f>[1]Source!AO3927</f>
        <v>3211.48</v>
      </c>
      <c r="G2948" s="49" t="str">
        <f>[1]Source!DG3927</f>
        <v>)*4</v>
      </c>
      <c r="H2948" s="48">
        <f>[1]Source!AV3927</f>
        <v>1</v>
      </c>
      <c r="I2948" s="48">
        <f>IF([1]Source!BA3927&lt;&gt; 0, [1]Source!BA3927, 1)</f>
        <v>1</v>
      </c>
      <c r="J2948" s="42">
        <f>[1]Source!S3927</f>
        <v>12845.92</v>
      </c>
      <c r="K2948" s="42"/>
    </row>
    <row r="2949" spans="1:22" ht="14.5" x14ac:dyDescent="0.35">
      <c r="A2949" s="51"/>
      <c r="B2949" s="51"/>
      <c r="C2949" s="51" t="s">
        <v>182</v>
      </c>
      <c r="D2949" s="50"/>
      <c r="E2949" s="48"/>
      <c r="F2949" s="42">
        <f>[1]Source!AM3927</f>
        <v>2255.44</v>
      </c>
      <c r="G2949" s="49" t="str">
        <f>[1]Source!DE3927</f>
        <v>)*4</v>
      </c>
      <c r="H2949" s="48">
        <f>[1]Source!AV3927</f>
        <v>1</v>
      </c>
      <c r="I2949" s="48">
        <f>IF([1]Source!BB3927&lt;&gt; 0, [1]Source!BB3927, 1)</f>
        <v>1</v>
      </c>
      <c r="J2949" s="42">
        <f>[1]Source!Q3927</f>
        <v>9021.76</v>
      </c>
      <c r="K2949" s="42"/>
    </row>
    <row r="2950" spans="1:22" ht="14.5" x14ac:dyDescent="0.35">
      <c r="A2950" s="51"/>
      <c r="B2950" s="51"/>
      <c r="C2950" s="51" t="s">
        <v>181</v>
      </c>
      <c r="D2950" s="50"/>
      <c r="E2950" s="48"/>
      <c r="F2950" s="42">
        <f>[1]Source!AN3927</f>
        <v>1405.95</v>
      </c>
      <c r="G2950" s="49" t="str">
        <f>[1]Source!DF3927</f>
        <v>)*4</v>
      </c>
      <c r="H2950" s="48">
        <f>[1]Source!AV3927</f>
        <v>1</v>
      </c>
      <c r="I2950" s="48">
        <f>IF([1]Source!BS3927&lt;&gt; 0, [1]Source!BS3927, 1)</f>
        <v>1</v>
      </c>
      <c r="J2950" s="52">
        <f>[1]Source!R3927</f>
        <v>5623.8</v>
      </c>
      <c r="K2950" s="42"/>
    </row>
    <row r="2951" spans="1:22" ht="14.5" x14ac:dyDescent="0.35">
      <c r="A2951" s="51"/>
      <c r="B2951" s="51"/>
      <c r="C2951" s="51" t="s">
        <v>180</v>
      </c>
      <c r="D2951" s="50"/>
      <c r="E2951" s="48"/>
      <c r="F2951" s="42">
        <f>[1]Source!AL3927</f>
        <v>14.66</v>
      </c>
      <c r="G2951" s="49" t="str">
        <f>[1]Source!DD3927</f>
        <v>)*4</v>
      </c>
      <c r="H2951" s="48">
        <f>[1]Source!AW3927</f>
        <v>1</v>
      </c>
      <c r="I2951" s="48">
        <f>IF([1]Source!BC3927&lt;&gt; 0, [1]Source!BC3927, 1)</f>
        <v>1</v>
      </c>
      <c r="J2951" s="42">
        <f>[1]Source!P3927</f>
        <v>58.64</v>
      </c>
      <c r="K2951" s="42"/>
    </row>
    <row r="2952" spans="1:22" ht="14.5" x14ac:dyDescent="0.35">
      <c r="A2952" s="51"/>
      <c r="B2952" s="51"/>
      <c r="C2952" s="51" t="s">
        <v>179</v>
      </c>
      <c r="D2952" s="50" t="s">
        <v>176</v>
      </c>
      <c r="E2952" s="48">
        <f>[1]Source!AT3927</f>
        <v>70</v>
      </c>
      <c r="F2952" s="42"/>
      <c r="G2952" s="49"/>
      <c r="H2952" s="48"/>
      <c r="I2952" s="48"/>
      <c r="J2952" s="42">
        <f>SUM(R2947:R2951)</f>
        <v>8992.14</v>
      </c>
      <c r="K2952" s="42"/>
    </row>
    <row r="2953" spans="1:22" ht="14.5" x14ac:dyDescent="0.35">
      <c r="A2953" s="51"/>
      <c r="B2953" s="51"/>
      <c r="C2953" s="51" t="s">
        <v>178</v>
      </c>
      <c r="D2953" s="50" t="s">
        <v>176</v>
      </c>
      <c r="E2953" s="48">
        <f>[1]Source!AU3927</f>
        <v>10</v>
      </c>
      <c r="F2953" s="42"/>
      <c r="G2953" s="49"/>
      <c r="H2953" s="48"/>
      <c r="I2953" s="48"/>
      <c r="J2953" s="42">
        <f>SUM(T2947:T2952)</f>
        <v>1284.5899999999999</v>
      </c>
      <c r="K2953" s="42"/>
    </row>
    <row r="2954" spans="1:22" ht="14.5" x14ac:dyDescent="0.35">
      <c r="A2954" s="51"/>
      <c r="B2954" s="51"/>
      <c r="C2954" s="51" t="s">
        <v>177</v>
      </c>
      <c r="D2954" s="50" t="s">
        <v>176</v>
      </c>
      <c r="E2954" s="48">
        <f>108</f>
        <v>108</v>
      </c>
      <c r="F2954" s="42"/>
      <c r="G2954" s="49"/>
      <c r="H2954" s="48"/>
      <c r="I2954" s="48"/>
      <c r="J2954" s="42">
        <f>SUM(V2947:V2953)</f>
        <v>6073.7</v>
      </c>
      <c r="K2954" s="42"/>
    </row>
    <row r="2955" spans="1:22" ht="14.5" x14ac:dyDescent="0.35">
      <c r="A2955" s="51"/>
      <c r="B2955" s="51"/>
      <c r="C2955" s="51" t="s">
        <v>175</v>
      </c>
      <c r="D2955" s="50" t="s">
        <v>174</v>
      </c>
      <c r="E2955" s="48">
        <f>[1]Source!AQ3927</f>
        <v>10.55</v>
      </c>
      <c r="F2955" s="42"/>
      <c r="G2955" s="49" t="str">
        <f>[1]Source!DI3927</f>
        <v>)*4</v>
      </c>
      <c r="H2955" s="48">
        <f>[1]Source!AV3927</f>
        <v>1</v>
      </c>
      <c r="I2955" s="48"/>
      <c r="J2955" s="42"/>
      <c r="K2955" s="42">
        <f>[1]Source!U3927</f>
        <v>42.2</v>
      </c>
    </row>
    <row r="2956" spans="1:22" ht="14" x14ac:dyDescent="0.3">
      <c r="A2956" s="47"/>
      <c r="B2956" s="47"/>
      <c r="C2956" s="47"/>
      <c r="D2956" s="47"/>
      <c r="E2956" s="47"/>
      <c r="F2956" s="47"/>
      <c r="G2956" s="47"/>
      <c r="H2956" s="47"/>
      <c r="I2956" s="183">
        <f>J2948+J2949+J2951+J2952+J2953+J2954</f>
        <v>38276.75</v>
      </c>
      <c r="J2956" s="183"/>
      <c r="K2956" s="46">
        <f>IF([1]Source!I3927&lt;&gt;0, ROUND(I2956/[1]Source!I3927, 2), 0)</f>
        <v>38276.75</v>
      </c>
      <c r="P2956" s="45">
        <f>I2956</f>
        <v>38276.75</v>
      </c>
    </row>
    <row r="2958" spans="1:22" ht="14" x14ac:dyDescent="0.3">
      <c r="A2958" s="189" t="str">
        <f>CONCATENATE("Итого по подразделу: ",IF([1]Source!G3929&lt;&gt;"Новый подраздел", [1]Source!G3929, ""))</f>
        <v>Итого по подразделу: Приточная установка для П4, П4р</v>
      </c>
      <c r="B2958" s="189"/>
      <c r="C2958" s="189"/>
      <c r="D2958" s="189"/>
      <c r="E2958" s="189"/>
      <c r="F2958" s="189"/>
      <c r="G2958" s="189"/>
      <c r="H2958" s="189"/>
      <c r="I2958" s="184">
        <f>SUM(P2936:P2957)</f>
        <v>46528.78</v>
      </c>
      <c r="J2958" s="185"/>
      <c r="K2958" s="38"/>
    </row>
    <row r="2961" spans="1:22" ht="16.5" x14ac:dyDescent="0.35">
      <c r="A2961" s="190" t="str">
        <f>CONCATENATE("Подраздел: ",IF([1]Source!G3959&lt;&gt;"Новый подраздел", [1]Source!G3959, ""))</f>
        <v>Подраздел: Приточная установка</v>
      </c>
      <c r="B2961" s="190"/>
      <c r="C2961" s="190"/>
      <c r="D2961" s="190"/>
      <c r="E2961" s="190"/>
      <c r="F2961" s="190"/>
      <c r="G2961" s="190"/>
      <c r="H2961" s="190"/>
      <c r="I2961" s="190"/>
      <c r="J2961" s="190"/>
      <c r="K2961" s="190"/>
    </row>
    <row r="2962" spans="1:22" ht="42" x14ac:dyDescent="0.35">
      <c r="A2962" s="51">
        <v>289</v>
      </c>
      <c r="B2962" s="51" t="str">
        <f>[1]Source!F3963</f>
        <v>1.18-2403-21-4/1</v>
      </c>
      <c r="C2962" s="51" t="str">
        <f>[1]Source!G3963</f>
        <v>Техническое обслуживание приточных установок производительностью до 5000 м3/ч - ежеквартальное</v>
      </c>
      <c r="D2962" s="50" t="str">
        <f>[1]Source!H3963</f>
        <v>установка</v>
      </c>
      <c r="E2962" s="48">
        <f>[1]Source!I3963</f>
        <v>1</v>
      </c>
      <c r="F2962" s="42"/>
      <c r="G2962" s="49"/>
      <c r="H2962" s="48"/>
      <c r="I2962" s="48"/>
      <c r="J2962" s="42"/>
      <c r="K2962" s="42"/>
      <c r="Q2962">
        <f>ROUND(([1]Source!BZ3963/100)*ROUND(([1]Source!AF3963*[1]Source!AV3963)*[1]Source!I3963, 2), 2)</f>
        <v>3192.17</v>
      </c>
      <c r="R2962">
        <f>[1]Source!X3963</f>
        <v>3192.17</v>
      </c>
      <c r="S2962">
        <f>ROUND(([1]Source!CA3963/100)*ROUND(([1]Source!AF3963*[1]Source!AV3963)*[1]Source!I3963, 2), 2)</f>
        <v>456.02</v>
      </c>
      <c r="T2962">
        <f>[1]Source!Y3963</f>
        <v>456.02</v>
      </c>
      <c r="U2962">
        <f>ROUND((175/100)*ROUND(([1]Source!AE3963*[1]Source!AV3963)*[1]Source!I3963, 2), 2)</f>
        <v>7.0000000000000007E-2</v>
      </c>
      <c r="V2962">
        <f>ROUND((108/100)*ROUND([1]Source!CS3963*[1]Source!I3963, 2), 2)</f>
        <v>0.04</v>
      </c>
    </row>
    <row r="2963" spans="1:22" ht="14.5" x14ac:dyDescent="0.35">
      <c r="A2963" s="51"/>
      <c r="B2963" s="51"/>
      <c r="C2963" s="51" t="s">
        <v>183</v>
      </c>
      <c r="D2963" s="50"/>
      <c r="E2963" s="48"/>
      <c r="F2963" s="42">
        <f>[1]Source!AO3963</f>
        <v>1140.06</v>
      </c>
      <c r="G2963" s="49" t="str">
        <f>[1]Source!DG3963</f>
        <v>)*4</v>
      </c>
      <c r="H2963" s="48">
        <f>[1]Source!AV3963</f>
        <v>1</v>
      </c>
      <c r="I2963" s="48">
        <f>IF([1]Source!BA3963&lt;&gt; 0, [1]Source!BA3963, 1)</f>
        <v>1</v>
      </c>
      <c r="J2963" s="42">
        <f>[1]Source!S3963</f>
        <v>4560.24</v>
      </c>
      <c r="K2963" s="42"/>
    </row>
    <row r="2964" spans="1:22" ht="14.5" x14ac:dyDescent="0.35">
      <c r="A2964" s="51"/>
      <c r="B2964" s="51"/>
      <c r="C2964" s="51" t="s">
        <v>182</v>
      </c>
      <c r="D2964" s="50"/>
      <c r="E2964" s="48"/>
      <c r="F2964" s="42">
        <f>[1]Source!AM3963</f>
        <v>1.52</v>
      </c>
      <c r="G2964" s="49" t="str">
        <f>[1]Source!DE3963</f>
        <v>)*4</v>
      </c>
      <c r="H2964" s="48">
        <f>[1]Source!AV3963</f>
        <v>1</v>
      </c>
      <c r="I2964" s="48">
        <f>IF([1]Source!BB3963&lt;&gt; 0, [1]Source!BB3963, 1)</f>
        <v>1</v>
      </c>
      <c r="J2964" s="42">
        <f>[1]Source!Q3963</f>
        <v>6.08</v>
      </c>
      <c r="K2964" s="42"/>
    </row>
    <row r="2965" spans="1:22" ht="14.5" x14ac:dyDescent="0.35">
      <c r="A2965" s="51"/>
      <c r="B2965" s="51"/>
      <c r="C2965" s="51" t="s">
        <v>181</v>
      </c>
      <c r="D2965" s="50"/>
      <c r="E2965" s="48"/>
      <c r="F2965" s="42">
        <f>[1]Source!AN3963</f>
        <v>0.01</v>
      </c>
      <c r="G2965" s="49" t="str">
        <f>[1]Source!DF3963</f>
        <v>)*4</v>
      </c>
      <c r="H2965" s="48">
        <f>[1]Source!AV3963</f>
        <v>1</v>
      </c>
      <c r="I2965" s="48">
        <f>IF([1]Source!BS3963&lt;&gt; 0, [1]Source!BS3963, 1)</f>
        <v>1</v>
      </c>
      <c r="J2965" s="52">
        <f>[1]Source!R3963</f>
        <v>0.04</v>
      </c>
      <c r="K2965" s="42"/>
    </row>
    <row r="2966" spans="1:22" ht="14.5" x14ac:dyDescent="0.35">
      <c r="A2966" s="51"/>
      <c r="B2966" s="51"/>
      <c r="C2966" s="51" t="s">
        <v>180</v>
      </c>
      <c r="D2966" s="50"/>
      <c r="E2966" s="48"/>
      <c r="F2966" s="42">
        <f>[1]Source!AL3963</f>
        <v>9.3699999999999992</v>
      </c>
      <c r="G2966" s="49" t="str">
        <f>[1]Source!DD3963</f>
        <v>)*4</v>
      </c>
      <c r="H2966" s="48">
        <f>[1]Source!AW3963</f>
        <v>1</v>
      </c>
      <c r="I2966" s="48">
        <f>IF([1]Source!BC3963&lt;&gt; 0, [1]Source!BC3963, 1)</f>
        <v>1</v>
      </c>
      <c r="J2966" s="42">
        <f>[1]Source!P3963</f>
        <v>37.479999999999997</v>
      </c>
      <c r="K2966" s="42"/>
    </row>
    <row r="2967" spans="1:22" ht="14.5" x14ac:dyDescent="0.35">
      <c r="A2967" s="51"/>
      <c r="B2967" s="51"/>
      <c r="C2967" s="51" t="s">
        <v>179</v>
      </c>
      <c r="D2967" s="50" t="s">
        <v>176</v>
      </c>
      <c r="E2967" s="48">
        <f>[1]Source!AT3963</f>
        <v>70</v>
      </c>
      <c r="F2967" s="42"/>
      <c r="G2967" s="49"/>
      <c r="H2967" s="48"/>
      <c r="I2967" s="48"/>
      <c r="J2967" s="42">
        <f>SUM(R2962:R2966)</f>
        <v>3192.17</v>
      </c>
      <c r="K2967" s="42"/>
    </row>
    <row r="2968" spans="1:22" ht="14.5" x14ac:dyDescent="0.35">
      <c r="A2968" s="51"/>
      <c r="B2968" s="51"/>
      <c r="C2968" s="51" t="s">
        <v>178</v>
      </c>
      <c r="D2968" s="50" t="s">
        <v>176</v>
      </c>
      <c r="E2968" s="48">
        <f>[1]Source!AU3963</f>
        <v>10</v>
      </c>
      <c r="F2968" s="42"/>
      <c r="G2968" s="49"/>
      <c r="H2968" s="48"/>
      <c r="I2968" s="48"/>
      <c r="J2968" s="42">
        <f>SUM(T2962:T2967)</f>
        <v>456.02</v>
      </c>
      <c r="K2968" s="42"/>
    </row>
    <row r="2969" spans="1:22" ht="14.5" x14ac:dyDescent="0.35">
      <c r="A2969" s="51"/>
      <c r="B2969" s="51"/>
      <c r="C2969" s="51" t="s">
        <v>177</v>
      </c>
      <c r="D2969" s="50" t="s">
        <v>176</v>
      </c>
      <c r="E2969" s="48">
        <f>108</f>
        <v>108</v>
      </c>
      <c r="F2969" s="42"/>
      <c r="G2969" s="49"/>
      <c r="H2969" s="48"/>
      <c r="I2969" s="48"/>
      <c r="J2969" s="42">
        <f>SUM(V2962:V2968)</f>
        <v>0.04</v>
      </c>
      <c r="K2969" s="42"/>
    </row>
    <row r="2970" spans="1:22" ht="14.5" x14ac:dyDescent="0.35">
      <c r="A2970" s="51"/>
      <c r="B2970" s="51"/>
      <c r="C2970" s="51" t="s">
        <v>175</v>
      </c>
      <c r="D2970" s="50" t="s">
        <v>174</v>
      </c>
      <c r="E2970" s="48">
        <f>[1]Source!AQ3963</f>
        <v>3.14</v>
      </c>
      <c r="F2970" s="42"/>
      <c r="G2970" s="49" t="str">
        <f>[1]Source!DI3963</f>
        <v>)*4</v>
      </c>
      <c r="H2970" s="48">
        <f>[1]Source!AV3963</f>
        <v>1</v>
      </c>
      <c r="I2970" s="48"/>
      <c r="J2970" s="42"/>
      <c r="K2970" s="42">
        <f>[1]Source!U3963</f>
        <v>12.56</v>
      </c>
    </row>
    <row r="2971" spans="1:22" ht="14" x14ac:dyDescent="0.3">
      <c r="A2971" s="47"/>
      <c r="B2971" s="47"/>
      <c r="C2971" s="47"/>
      <c r="D2971" s="47"/>
      <c r="E2971" s="47"/>
      <c r="F2971" s="47"/>
      <c r="G2971" s="47"/>
      <c r="H2971" s="47"/>
      <c r="I2971" s="183">
        <f>J2963+J2964+J2966+J2967+J2968+J2969</f>
        <v>8252.0300000000007</v>
      </c>
      <c r="J2971" s="183"/>
      <c r="K2971" s="46">
        <f>IF([1]Source!I3963&lt;&gt;0, ROUND(I2971/[1]Source!I3963, 2), 0)</f>
        <v>8252.0300000000007</v>
      </c>
      <c r="P2971" s="45">
        <f>I2971</f>
        <v>8252.0300000000007</v>
      </c>
    </row>
    <row r="2972" spans="1:22" ht="42" x14ac:dyDescent="0.35">
      <c r="A2972" s="51">
        <v>290</v>
      </c>
      <c r="B2972" s="51" t="str">
        <f>[1]Source!F3964</f>
        <v>1.18-2403-15-1/1</v>
      </c>
      <c r="C2972" s="51" t="str">
        <f>[1]Source!G3964</f>
        <v>Очистка и дезинфекция приточных установок производительностью до 5000 м3/ч</v>
      </c>
      <c r="D2972" s="50" t="str">
        <f>[1]Source!H3964</f>
        <v>установка</v>
      </c>
      <c r="E2972" s="48">
        <f>[1]Source!I3964</f>
        <v>1</v>
      </c>
      <c r="F2972" s="42"/>
      <c r="G2972" s="49"/>
      <c r="H2972" s="48"/>
      <c r="I2972" s="48"/>
      <c r="J2972" s="42"/>
      <c r="K2972" s="42"/>
      <c r="Q2972">
        <f>ROUND(([1]Source!BZ3964/100)*ROUND(([1]Source!AF3964*[1]Source!AV3964)*[1]Source!I3964, 2), 2)</f>
        <v>8992.14</v>
      </c>
      <c r="R2972">
        <f>[1]Source!X3964</f>
        <v>8992.14</v>
      </c>
      <c r="S2972">
        <f>ROUND(([1]Source!CA3964/100)*ROUND(([1]Source!AF3964*[1]Source!AV3964)*[1]Source!I3964, 2), 2)</f>
        <v>1284.5899999999999</v>
      </c>
      <c r="T2972">
        <f>[1]Source!Y3964</f>
        <v>1284.5899999999999</v>
      </c>
      <c r="U2972">
        <f>ROUND((175/100)*ROUND(([1]Source!AE3964*[1]Source!AV3964)*[1]Source!I3964, 2), 2)</f>
        <v>9841.65</v>
      </c>
      <c r="V2972">
        <f>ROUND((108/100)*ROUND([1]Source!CS3964*[1]Source!I3964, 2), 2)</f>
        <v>6073.7</v>
      </c>
    </row>
    <row r="2973" spans="1:22" ht="14.5" x14ac:dyDescent="0.35">
      <c r="A2973" s="51"/>
      <c r="B2973" s="51"/>
      <c r="C2973" s="51" t="s">
        <v>183</v>
      </c>
      <c r="D2973" s="50"/>
      <c r="E2973" s="48"/>
      <c r="F2973" s="42">
        <f>[1]Source!AO3964</f>
        <v>3211.48</v>
      </c>
      <c r="G2973" s="49" t="str">
        <f>[1]Source!DG3964</f>
        <v>)*4</v>
      </c>
      <c r="H2973" s="48">
        <f>[1]Source!AV3964</f>
        <v>1</v>
      </c>
      <c r="I2973" s="48">
        <f>IF([1]Source!BA3964&lt;&gt; 0, [1]Source!BA3964, 1)</f>
        <v>1</v>
      </c>
      <c r="J2973" s="42">
        <f>[1]Source!S3964</f>
        <v>12845.92</v>
      </c>
      <c r="K2973" s="42"/>
    </row>
    <row r="2974" spans="1:22" ht="14.5" x14ac:dyDescent="0.35">
      <c r="A2974" s="51"/>
      <c r="B2974" s="51"/>
      <c r="C2974" s="51" t="s">
        <v>182</v>
      </c>
      <c r="D2974" s="50"/>
      <c r="E2974" s="48"/>
      <c r="F2974" s="42">
        <f>[1]Source!AM3964</f>
        <v>2255.44</v>
      </c>
      <c r="G2974" s="49" t="str">
        <f>[1]Source!DE3964</f>
        <v>)*4</v>
      </c>
      <c r="H2974" s="48">
        <f>[1]Source!AV3964</f>
        <v>1</v>
      </c>
      <c r="I2974" s="48">
        <f>IF([1]Source!BB3964&lt;&gt; 0, [1]Source!BB3964, 1)</f>
        <v>1</v>
      </c>
      <c r="J2974" s="42">
        <f>[1]Source!Q3964</f>
        <v>9021.76</v>
      </c>
      <c r="K2974" s="42"/>
    </row>
    <row r="2975" spans="1:22" ht="14.5" x14ac:dyDescent="0.35">
      <c r="A2975" s="51"/>
      <c r="B2975" s="51"/>
      <c r="C2975" s="51" t="s">
        <v>181</v>
      </c>
      <c r="D2975" s="50"/>
      <c r="E2975" s="48"/>
      <c r="F2975" s="42">
        <f>[1]Source!AN3964</f>
        <v>1405.95</v>
      </c>
      <c r="G2975" s="49" t="str">
        <f>[1]Source!DF3964</f>
        <v>)*4</v>
      </c>
      <c r="H2975" s="48">
        <f>[1]Source!AV3964</f>
        <v>1</v>
      </c>
      <c r="I2975" s="48">
        <f>IF([1]Source!BS3964&lt;&gt; 0, [1]Source!BS3964, 1)</f>
        <v>1</v>
      </c>
      <c r="J2975" s="52">
        <f>[1]Source!R3964</f>
        <v>5623.8</v>
      </c>
      <c r="K2975" s="42"/>
    </row>
    <row r="2976" spans="1:22" ht="14.5" x14ac:dyDescent="0.35">
      <c r="A2976" s="51"/>
      <c r="B2976" s="51"/>
      <c r="C2976" s="51" t="s">
        <v>180</v>
      </c>
      <c r="D2976" s="50"/>
      <c r="E2976" s="48"/>
      <c r="F2976" s="42">
        <f>[1]Source!AL3964</f>
        <v>14.66</v>
      </c>
      <c r="G2976" s="49" t="str">
        <f>[1]Source!DD3964</f>
        <v>)*4</v>
      </c>
      <c r="H2976" s="48">
        <f>[1]Source!AW3964</f>
        <v>1</v>
      </c>
      <c r="I2976" s="48">
        <f>IF([1]Source!BC3964&lt;&gt; 0, [1]Source!BC3964, 1)</f>
        <v>1</v>
      </c>
      <c r="J2976" s="42">
        <f>[1]Source!P3964</f>
        <v>58.64</v>
      </c>
      <c r="K2976" s="42"/>
    </row>
    <row r="2977" spans="1:22" ht="14.5" x14ac:dyDescent="0.35">
      <c r="A2977" s="51"/>
      <c r="B2977" s="51"/>
      <c r="C2977" s="51" t="s">
        <v>179</v>
      </c>
      <c r="D2977" s="50" t="s">
        <v>176</v>
      </c>
      <c r="E2977" s="48">
        <f>[1]Source!AT3964</f>
        <v>70</v>
      </c>
      <c r="F2977" s="42"/>
      <c r="G2977" s="49"/>
      <c r="H2977" s="48"/>
      <c r="I2977" s="48"/>
      <c r="J2977" s="42">
        <f>SUM(R2972:R2976)</f>
        <v>8992.14</v>
      </c>
      <c r="K2977" s="42"/>
    </row>
    <row r="2978" spans="1:22" ht="14.5" x14ac:dyDescent="0.35">
      <c r="A2978" s="51"/>
      <c r="B2978" s="51"/>
      <c r="C2978" s="51" t="s">
        <v>178</v>
      </c>
      <c r="D2978" s="50" t="s">
        <v>176</v>
      </c>
      <c r="E2978" s="48">
        <f>[1]Source!AU3964</f>
        <v>10</v>
      </c>
      <c r="F2978" s="42"/>
      <c r="G2978" s="49"/>
      <c r="H2978" s="48"/>
      <c r="I2978" s="48"/>
      <c r="J2978" s="42">
        <f>SUM(T2972:T2977)</f>
        <v>1284.5899999999999</v>
      </c>
      <c r="K2978" s="42"/>
    </row>
    <row r="2979" spans="1:22" ht="14.5" x14ac:dyDescent="0.35">
      <c r="A2979" s="51"/>
      <c r="B2979" s="51"/>
      <c r="C2979" s="51" t="s">
        <v>177</v>
      </c>
      <c r="D2979" s="50" t="s">
        <v>176</v>
      </c>
      <c r="E2979" s="48">
        <f>108</f>
        <v>108</v>
      </c>
      <c r="F2979" s="42"/>
      <c r="G2979" s="49"/>
      <c r="H2979" s="48"/>
      <c r="I2979" s="48"/>
      <c r="J2979" s="42">
        <f>SUM(V2972:V2978)</f>
        <v>6073.7</v>
      </c>
      <c r="K2979" s="42"/>
    </row>
    <row r="2980" spans="1:22" ht="14.5" x14ac:dyDescent="0.35">
      <c r="A2980" s="51"/>
      <c r="B2980" s="51"/>
      <c r="C2980" s="51" t="s">
        <v>175</v>
      </c>
      <c r="D2980" s="50" t="s">
        <v>174</v>
      </c>
      <c r="E2980" s="48">
        <f>[1]Source!AQ3964</f>
        <v>10.55</v>
      </c>
      <c r="F2980" s="42"/>
      <c r="G2980" s="49" t="str">
        <f>[1]Source!DI3964</f>
        <v>)*4</v>
      </c>
      <c r="H2980" s="48">
        <f>[1]Source!AV3964</f>
        <v>1</v>
      </c>
      <c r="I2980" s="48"/>
      <c r="J2980" s="42"/>
      <c r="K2980" s="42">
        <f>[1]Source!U3964</f>
        <v>42.2</v>
      </c>
    </row>
    <row r="2981" spans="1:22" ht="14" x14ac:dyDescent="0.3">
      <c r="A2981" s="47"/>
      <c r="B2981" s="47"/>
      <c r="C2981" s="47"/>
      <c r="D2981" s="47"/>
      <c r="E2981" s="47"/>
      <c r="F2981" s="47"/>
      <c r="G2981" s="47"/>
      <c r="H2981" s="47"/>
      <c r="I2981" s="183">
        <f>J2973+J2974+J2976+J2977+J2978+J2979</f>
        <v>38276.75</v>
      </c>
      <c r="J2981" s="183"/>
      <c r="K2981" s="46">
        <f>IF([1]Source!I3964&lt;&gt;0, ROUND(I2981/[1]Source!I3964, 2), 0)</f>
        <v>38276.75</v>
      </c>
      <c r="P2981" s="45">
        <f>I2981</f>
        <v>38276.75</v>
      </c>
    </row>
    <row r="2983" spans="1:22" ht="14" x14ac:dyDescent="0.3">
      <c r="A2983" s="189" t="str">
        <f>CONCATENATE("Итого по подразделу: ",IF([1]Source!G3966&lt;&gt;"Новый подраздел", [1]Source!G3966, ""))</f>
        <v>Итого по подразделу: Приточная установка</v>
      </c>
      <c r="B2983" s="189"/>
      <c r="C2983" s="189"/>
      <c r="D2983" s="189"/>
      <c r="E2983" s="189"/>
      <c r="F2983" s="189"/>
      <c r="G2983" s="189"/>
      <c r="H2983" s="189"/>
      <c r="I2983" s="184">
        <f>SUM(P2961:P2982)</f>
        <v>46528.78</v>
      </c>
      <c r="J2983" s="185"/>
      <c r="K2983" s="38"/>
    </row>
    <row r="2986" spans="1:22" ht="16.5" x14ac:dyDescent="0.35">
      <c r="A2986" s="190" t="str">
        <f>CONCATENATE("Подраздел: ",IF([1]Source!G3996&lt;&gt;"Новый подраздел", [1]Source!G3996, ""))</f>
        <v>Подраздел: Приточно-вытяжная установка</v>
      </c>
      <c r="B2986" s="190"/>
      <c r="C2986" s="190"/>
      <c r="D2986" s="190"/>
      <c r="E2986" s="190"/>
      <c r="F2986" s="190"/>
      <c r="G2986" s="190"/>
      <c r="H2986" s="190"/>
      <c r="I2986" s="190"/>
      <c r="J2986" s="190"/>
      <c r="K2986" s="190"/>
    </row>
    <row r="2987" spans="1:22" ht="42" x14ac:dyDescent="0.35">
      <c r="A2987" s="51">
        <v>291</v>
      </c>
      <c r="B2987" s="51" t="str">
        <f>[1]Source!F4000</f>
        <v>1.18-2403-20-3/1</v>
      </c>
      <c r="C2987" s="51" t="str">
        <f>[1]Source!G4000</f>
        <v>Техническое обслуживание вытяжных установок производительностью до 5000 м3/ч - ежеквартальное</v>
      </c>
      <c r="D2987" s="50" t="str">
        <f>[1]Source!H4000</f>
        <v>установка</v>
      </c>
      <c r="E2987" s="48">
        <f>[1]Source!I4000</f>
        <v>1</v>
      </c>
      <c r="F2987" s="42"/>
      <c r="G2987" s="49"/>
      <c r="H2987" s="48"/>
      <c r="I2987" s="48"/>
      <c r="J2987" s="42"/>
      <c r="K2987" s="42"/>
      <c r="Q2987">
        <f>ROUND(([1]Source!BZ4000/100)*ROUND(([1]Source!AF4000*[1]Source!AV4000)*[1]Source!I4000, 2), 2)</f>
        <v>2419.54</v>
      </c>
      <c r="R2987">
        <f>[1]Source!X4000</f>
        <v>2419.54</v>
      </c>
      <c r="S2987">
        <f>ROUND(([1]Source!CA4000/100)*ROUND(([1]Source!AF4000*[1]Source!AV4000)*[1]Source!I4000, 2), 2)</f>
        <v>345.65</v>
      </c>
      <c r="T2987">
        <f>[1]Source!Y4000</f>
        <v>345.65</v>
      </c>
      <c r="U2987">
        <f>ROUND((175/100)*ROUND(([1]Source!AE4000*[1]Source!AV4000)*[1]Source!I4000, 2), 2)</f>
        <v>0</v>
      </c>
      <c r="V2987">
        <f>ROUND((108/100)*ROUND([1]Source!CS4000*[1]Source!I4000, 2), 2)</f>
        <v>0</v>
      </c>
    </row>
    <row r="2988" spans="1:22" ht="14.5" x14ac:dyDescent="0.35">
      <c r="A2988" s="51"/>
      <c r="B2988" s="51"/>
      <c r="C2988" s="51" t="s">
        <v>183</v>
      </c>
      <c r="D2988" s="50"/>
      <c r="E2988" s="48"/>
      <c r="F2988" s="42">
        <f>[1]Source!AO4000</f>
        <v>864.12</v>
      </c>
      <c r="G2988" s="49" t="str">
        <f>[1]Source!DG4000</f>
        <v>)*4</v>
      </c>
      <c r="H2988" s="48">
        <f>[1]Source!AV4000</f>
        <v>1</v>
      </c>
      <c r="I2988" s="48">
        <f>IF([1]Source!BA4000&lt;&gt; 0, [1]Source!BA4000, 1)</f>
        <v>1</v>
      </c>
      <c r="J2988" s="42">
        <f>[1]Source!S4000</f>
        <v>3456.48</v>
      </c>
      <c r="K2988" s="42"/>
    </row>
    <row r="2989" spans="1:22" ht="14.5" x14ac:dyDescent="0.35">
      <c r="A2989" s="51"/>
      <c r="B2989" s="51"/>
      <c r="C2989" s="51" t="s">
        <v>180</v>
      </c>
      <c r="D2989" s="50"/>
      <c r="E2989" s="48"/>
      <c r="F2989" s="42">
        <f>[1]Source!AL4000</f>
        <v>0.03</v>
      </c>
      <c r="G2989" s="49" t="str">
        <f>[1]Source!DD4000</f>
        <v>)*4</v>
      </c>
      <c r="H2989" s="48">
        <f>[1]Source!AW4000</f>
        <v>1</v>
      </c>
      <c r="I2989" s="48">
        <f>IF([1]Source!BC4000&lt;&gt; 0, [1]Source!BC4000, 1)</f>
        <v>1</v>
      </c>
      <c r="J2989" s="42">
        <f>[1]Source!P4000</f>
        <v>0.12</v>
      </c>
      <c r="K2989" s="42"/>
    </row>
    <row r="2990" spans="1:22" ht="14.5" x14ac:dyDescent="0.35">
      <c r="A2990" s="51"/>
      <c r="B2990" s="51"/>
      <c r="C2990" s="51" t="s">
        <v>179</v>
      </c>
      <c r="D2990" s="50" t="s">
        <v>176</v>
      </c>
      <c r="E2990" s="48">
        <f>[1]Source!AT4000</f>
        <v>70</v>
      </c>
      <c r="F2990" s="42"/>
      <c r="G2990" s="49"/>
      <c r="H2990" s="48"/>
      <c r="I2990" s="48"/>
      <c r="J2990" s="42">
        <f>SUM(R2987:R2989)</f>
        <v>2419.54</v>
      </c>
      <c r="K2990" s="42"/>
    </row>
    <row r="2991" spans="1:22" ht="14.5" x14ac:dyDescent="0.35">
      <c r="A2991" s="51"/>
      <c r="B2991" s="51"/>
      <c r="C2991" s="51" t="s">
        <v>178</v>
      </c>
      <c r="D2991" s="50" t="s">
        <v>176</v>
      </c>
      <c r="E2991" s="48">
        <f>[1]Source!AU4000</f>
        <v>10</v>
      </c>
      <c r="F2991" s="42"/>
      <c r="G2991" s="49"/>
      <c r="H2991" s="48"/>
      <c r="I2991" s="48"/>
      <c r="J2991" s="42">
        <f>SUM(T2987:T2990)</f>
        <v>345.65</v>
      </c>
      <c r="K2991" s="42"/>
    </row>
    <row r="2992" spans="1:22" ht="14.5" x14ac:dyDescent="0.35">
      <c r="A2992" s="51"/>
      <c r="B2992" s="51"/>
      <c r="C2992" s="51" t="s">
        <v>175</v>
      </c>
      <c r="D2992" s="50" t="s">
        <v>174</v>
      </c>
      <c r="E2992" s="48">
        <f>[1]Source!AQ4000</f>
        <v>2.38</v>
      </c>
      <c r="F2992" s="42"/>
      <c r="G2992" s="49" t="str">
        <f>[1]Source!DI4000</f>
        <v>)*4</v>
      </c>
      <c r="H2992" s="48">
        <f>[1]Source!AV4000</f>
        <v>1</v>
      </c>
      <c r="I2992" s="48"/>
      <c r="J2992" s="42"/>
      <c r="K2992" s="42">
        <f>[1]Source!U4000</f>
        <v>9.52</v>
      </c>
    </row>
    <row r="2993" spans="1:22" ht="14" x14ac:dyDescent="0.3">
      <c r="A2993" s="47"/>
      <c r="B2993" s="47"/>
      <c r="C2993" s="47"/>
      <c r="D2993" s="47"/>
      <c r="E2993" s="47"/>
      <c r="F2993" s="47"/>
      <c r="G2993" s="47"/>
      <c r="H2993" s="47"/>
      <c r="I2993" s="183">
        <f>J2988+J2989+J2990+J2991</f>
        <v>6221.7899999999991</v>
      </c>
      <c r="J2993" s="183"/>
      <c r="K2993" s="46">
        <f>IF([1]Source!I4000&lt;&gt;0, ROUND(I2993/[1]Source!I4000, 2), 0)</f>
        <v>6221.79</v>
      </c>
      <c r="P2993" s="45">
        <f>I2993</f>
        <v>6221.7899999999991</v>
      </c>
    </row>
    <row r="2994" spans="1:22" ht="42" x14ac:dyDescent="0.35">
      <c r="A2994" s="51">
        <v>292</v>
      </c>
      <c r="B2994" s="51" t="str">
        <f>[1]Source!F4001</f>
        <v>1.18-2403-21-4/1</v>
      </c>
      <c r="C2994" s="51" t="str">
        <f>[1]Source!G4001</f>
        <v>Техническое обслуживание приточных установок производительностью до 5000 м3/ч - ежеквартальное</v>
      </c>
      <c r="D2994" s="50" t="str">
        <f>[1]Source!H4001</f>
        <v>установка</v>
      </c>
      <c r="E2994" s="48">
        <f>[1]Source!I4001</f>
        <v>1</v>
      </c>
      <c r="F2994" s="42"/>
      <c r="G2994" s="49"/>
      <c r="H2994" s="48"/>
      <c r="I2994" s="48"/>
      <c r="J2994" s="42"/>
      <c r="K2994" s="42"/>
      <c r="Q2994">
        <f>ROUND(([1]Source!BZ4001/100)*ROUND(([1]Source!AF4001*[1]Source!AV4001)*[1]Source!I4001, 2), 2)</f>
        <v>3192.17</v>
      </c>
      <c r="R2994">
        <f>[1]Source!X4001</f>
        <v>3192.17</v>
      </c>
      <c r="S2994">
        <f>ROUND(([1]Source!CA4001/100)*ROUND(([1]Source!AF4001*[1]Source!AV4001)*[1]Source!I4001, 2), 2)</f>
        <v>456.02</v>
      </c>
      <c r="T2994">
        <f>[1]Source!Y4001</f>
        <v>456.02</v>
      </c>
      <c r="U2994">
        <f>ROUND((175/100)*ROUND(([1]Source!AE4001*[1]Source!AV4001)*[1]Source!I4001, 2), 2)</f>
        <v>7.0000000000000007E-2</v>
      </c>
      <c r="V2994">
        <f>ROUND((108/100)*ROUND([1]Source!CS4001*[1]Source!I4001, 2), 2)</f>
        <v>0.04</v>
      </c>
    </row>
    <row r="2995" spans="1:22" ht="14.5" x14ac:dyDescent="0.35">
      <c r="A2995" s="51"/>
      <c r="B2995" s="51"/>
      <c r="C2995" s="51" t="s">
        <v>183</v>
      </c>
      <c r="D2995" s="50"/>
      <c r="E2995" s="48"/>
      <c r="F2995" s="42">
        <f>[1]Source!AO4001</f>
        <v>1140.06</v>
      </c>
      <c r="G2995" s="49" t="str">
        <f>[1]Source!DG4001</f>
        <v>)*4</v>
      </c>
      <c r="H2995" s="48">
        <f>[1]Source!AV4001</f>
        <v>1</v>
      </c>
      <c r="I2995" s="48">
        <f>IF([1]Source!BA4001&lt;&gt; 0, [1]Source!BA4001, 1)</f>
        <v>1</v>
      </c>
      <c r="J2995" s="42">
        <f>[1]Source!S4001</f>
        <v>4560.24</v>
      </c>
      <c r="K2995" s="42"/>
    </row>
    <row r="2996" spans="1:22" ht="14.5" x14ac:dyDescent="0.35">
      <c r="A2996" s="51"/>
      <c r="B2996" s="51"/>
      <c r="C2996" s="51" t="s">
        <v>182</v>
      </c>
      <c r="D2996" s="50"/>
      <c r="E2996" s="48"/>
      <c r="F2996" s="42">
        <f>[1]Source!AM4001</f>
        <v>1.52</v>
      </c>
      <c r="G2996" s="49" t="str">
        <f>[1]Source!DE4001</f>
        <v>)*4</v>
      </c>
      <c r="H2996" s="48">
        <f>[1]Source!AV4001</f>
        <v>1</v>
      </c>
      <c r="I2996" s="48">
        <f>IF([1]Source!BB4001&lt;&gt; 0, [1]Source!BB4001, 1)</f>
        <v>1</v>
      </c>
      <c r="J2996" s="42">
        <f>[1]Source!Q4001</f>
        <v>6.08</v>
      </c>
      <c r="K2996" s="42"/>
    </row>
    <row r="2997" spans="1:22" ht="14.5" x14ac:dyDescent="0.35">
      <c r="A2997" s="51"/>
      <c r="B2997" s="51"/>
      <c r="C2997" s="51" t="s">
        <v>181</v>
      </c>
      <c r="D2997" s="50"/>
      <c r="E2997" s="48"/>
      <c r="F2997" s="42">
        <f>[1]Source!AN4001</f>
        <v>0.01</v>
      </c>
      <c r="G2997" s="49" t="str">
        <f>[1]Source!DF4001</f>
        <v>)*4</v>
      </c>
      <c r="H2997" s="48">
        <f>[1]Source!AV4001</f>
        <v>1</v>
      </c>
      <c r="I2997" s="48">
        <f>IF([1]Source!BS4001&lt;&gt; 0, [1]Source!BS4001, 1)</f>
        <v>1</v>
      </c>
      <c r="J2997" s="52">
        <f>[1]Source!R4001</f>
        <v>0.04</v>
      </c>
      <c r="K2997" s="42"/>
    </row>
    <row r="2998" spans="1:22" ht="14.5" x14ac:dyDescent="0.35">
      <c r="A2998" s="51"/>
      <c r="B2998" s="51"/>
      <c r="C2998" s="51" t="s">
        <v>180</v>
      </c>
      <c r="D2998" s="50"/>
      <c r="E2998" s="48"/>
      <c r="F2998" s="42">
        <f>[1]Source!AL4001</f>
        <v>9.3699999999999992</v>
      </c>
      <c r="G2998" s="49" t="str">
        <f>[1]Source!DD4001</f>
        <v>)*4</v>
      </c>
      <c r="H2998" s="48">
        <f>[1]Source!AW4001</f>
        <v>1</v>
      </c>
      <c r="I2998" s="48">
        <f>IF([1]Source!BC4001&lt;&gt; 0, [1]Source!BC4001, 1)</f>
        <v>1</v>
      </c>
      <c r="J2998" s="42">
        <f>[1]Source!P4001</f>
        <v>37.479999999999997</v>
      </c>
      <c r="K2998" s="42"/>
    </row>
    <row r="2999" spans="1:22" ht="14.5" x14ac:dyDescent="0.35">
      <c r="A2999" s="51"/>
      <c r="B2999" s="51"/>
      <c r="C2999" s="51" t="s">
        <v>179</v>
      </c>
      <c r="D2999" s="50" t="s">
        <v>176</v>
      </c>
      <c r="E2999" s="48">
        <f>[1]Source!AT4001</f>
        <v>70</v>
      </c>
      <c r="F2999" s="42"/>
      <c r="G2999" s="49"/>
      <c r="H2999" s="48"/>
      <c r="I2999" s="48"/>
      <c r="J2999" s="42">
        <f>SUM(R2994:R2998)</f>
        <v>3192.17</v>
      </c>
      <c r="K2999" s="42"/>
    </row>
    <row r="3000" spans="1:22" ht="14.5" x14ac:dyDescent="0.35">
      <c r="A3000" s="51"/>
      <c r="B3000" s="51"/>
      <c r="C3000" s="51" t="s">
        <v>178</v>
      </c>
      <c r="D3000" s="50" t="s">
        <v>176</v>
      </c>
      <c r="E3000" s="48">
        <f>[1]Source!AU4001</f>
        <v>10</v>
      </c>
      <c r="F3000" s="42"/>
      <c r="G3000" s="49"/>
      <c r="H3000" s="48"/>
      <c r="I3000" s="48"/>
      <c r="J3000" s="42">
        <f>SUM(T2994:T2999)</f>
        <v>456.02</v>
      </c>
      <c r="K3000" s="42"/>
    </row>
    <row r="3001" spans="1:22" ht="14.5" x14ac:dyDescent="0.35">
      <c r="A3001" s="51"/>
      <c r="B3001" s="51"/>
      <c r="C3001" s="51" t="s">
        <v>177</v>
      </c>
      <c r="D3001" s="50" t="s">
        <v>176</v>
      </c>
      <c r="E3001" s="48">
        <f>108</f>
        <v>108</v>
      </c>
      <c r="F3001" s="42"/>
      <c r="G3001" s="49"/>
      <c r="H3001" s="48"/>
      <c r="I3001" s="48"/>
      <c r="J3001" s="42">
        <f>SUM(V2994:V3000)</f>
        <v>0.04</v>
      </c>
      <c r="K3001" s="42"/>
    </row>
    <row r="3002" spans="1:22" ht="14.5" x14ac:dyDescent="0.35">
      <c r="A3002" s="51"/>
      <c r="B3002" s="51"/>
      <c r="C3002" s="51" t="s">
        <v>175</v>
      </c>
      <c r="D3002" s="50" t="s">
        <v>174</v>
      </c>
      <c r="E3002" s="48">
        <f>[1]Source!AQ4001</f>
        <v>3.14</v>
      </c>
      <c r="F3002" s="42"/>
      <c r="G3002" s="49" t="str">
        <f>[1]Source!DI4001</f>
        <v>)*4</v>
      </c>
      <c r="H3002" s="48">
        <f>[1]Source!AV4001</f>
        <v>1</v>
      </c>
      <c r="I3002" s="48"/>
      <c r="J3002" s="42"/>
      <c r="K3002" s="42">
        <f>[1]Source!U4001</f>
        <v>12.56</v>
      </c>
    </row>
    <row r="3003" spans="1:22" ht="14" x14ac:dyDescent="0.3">
      <c r="A3003" s="47"/>
      <c r="B3003" s="47"/>
      <c r="C3003" s="47"/>
      <c r="D3003" s="47"/>
      <c r="E3003" s="47"/>
      <c r="F3003" s="47"/>
      <c r="G3003" s="47"/>
      <c r="H3003" s="47"/>
      <c r="I3003" s="183">
        <f>J2995+J2996+J2998+J2999+J3000+J3001</f>
        <v>8252.0300000000007</v>
      </c>
      <c r="J3003" s="183"/>
      <c r="K3003" s="46">
        <f>IF([1]Source!I4001&lt;&gt;0, ROUND(I3003/[1]Source!I4001, 2), 0)</f>
        <v>8252.0300000000007</v>
      </c>
      <c r="P3003" s="45">
        <f>I3003</f>
        <v>8252.0300000000007</v>
      </c>
    </row>
    <row r="3004" spans="1:22" ht="42" x14ac:dyDescent="0.35">
      <c r="A3004" s="51">
        <v>293</v>
      </c>
      <c r="B3004" s="51" t="str">
        <f>[1]Source!F4002</f>
        <v>1.18-2403-15-1/1</v>
      </c>
      <c r="C3004" s="51" t="str">
        <f>[1]Source!G4002</f>
        <v>Очистка и дезинфекция приточных установок производительностью до 5000 м3/ч</v>
      </c>
      <c r="D3004" s="50" t="str">
        <f>[1]Source!H4002</f>
        <v>установка</v>
      </c>
      <c r="E3004" s="48">
        <f>[1]Source!I4002</f>
        <v>1</v>
      </c>
      <c r="F3004" s="42"/>
      <c r="G3004" s="49"/>
      <c r="H3004" s="48"/>
      <c r="I3004" s="48"/>
      <c r="J3004" s="42"/>
      <c r="K3004" s="42"/>
      <c r="Q3004">
        <f>ROUND(([1]Source!BZ4002/100)*ROUND(([1]Source!AF4002*[1]Source!AV4002)*[1]Source!I4002, 2), 2)</f>
        <v>8992.14</v>
      </c>
      <c r="R3004">
        <f>[1]Source!X4002</f>
        <v>8992.14</v>
      </c>
      <c r="S3004">
        <f>ROUND(([1]Source!CA4002/100)*ROUND(([1]Source!AF4002*[1]Source!AV4002)*[1]Source!I4002, 2), 2)</f>
        <v>1284.5899999999999</v>
      </c>
      <c r="T3004">
        <f>[1]Source!Y4002</f>
        <v>1284.5899999999999</v>
      </c>
      <c r="U3004">
        <f>ROUND((175/100)*ROUND(([1]Source!AE4002*[1]Source!AV4002)*[1]Source!I4002, 2), 2)</f>
        <v>9841.65</v>
      </c>
      <c r="V3004">
        <f>ROUND((108/100)*ROUND([1]Source!CS4002*[1]Source!I4002, 2), 2)</f>
        <v>6073.7</v>
      </c>
    </row>
    <row r="3005" spans="1:22" ht="14.5" x14ac:dyDescent="0.35">
      <c r="A3005" s="51"/>
      <c r="B3005" s="51"/>
      <c r="C3005" s="51" t="s">
        <v>183</v>
      </c>
      <c r="D3005" s="50"/>
      <c r="E3005" s="48"/>
      <c r="F3005" s="42">
        <f>[1]Source!AO4002</f>
        <v>3211.48</v>
      </c>
      <c r="G3005" s="49" t="str">
        <f>[1]Source!DG4002</f>
        <v>)*4</v>
      </c>
      <c r="H3005" s="48">
        <f>[1]Source!AV4002</f>
        <v>1</v>
      </c>
      <c r="I3005" s="48">
        <f>IF([1]Source!BA4002&lt;&gt; 0, [1]Source!BA4002, 1)</f>
        <v>1</v>
      </c>
      <c r="J3005" s="42">
        <f>[1]Source!S4002</f>
        <v>12845.92</v>
      </c>
      <c r="K3005" s="42"/>
    </row>
    <row r="3006" spans="1:22" ht="14.5" x14ac:dyDescent="0.35">
      <c r="A3006" s="51"/>
      <c r="B3006" s="51"/>
      <c r="C3006" s="51" t="s">
        <v>182</v>
      </c>
      <c r="D3006" s="50"/>
      <c r="E3006" s="48"/>
      <c r="F3006" s="42">
        <f>[1]Source!AM4002</f>
        <v>2255.44</v>
      </c>
      <c r="G3006" s="49" t="str">
        <f>[1]Source!DE4002</f>
        <v>)*4</v>
      </c>
      <c r="H3006" s="48">
        <f>[1]Source!AV4002</f>
        <v>1</v>
      </c>
      <c r="I3006" s="48">
        <f>IF([1]Source!BB4002&lt;&gt; 0, [1]Source!BB4002, 1)</f>
        <v>1</v>
      </c>
      <c r="J3006" s="42">
        <f>[1]Source!Q4002</f>
        <v>9021.76</v>
      </c>
      <c r="K3006" s="42"/>
    </row>
    <row r="3007" spans="1:22" ht="14.5" x14ac:dyDescent="0.35">
      <c r="A3007" s="51"/>
      <c r="B3007" s="51"/>
      <c r="C3007" s="51" t="s">
        <v>181</v>
      </c>
      <c r="D3007" s="50"/>
      <c r="E3007" s="48"/>
      <c r="F3007" s="42">
        <f>[1]Source!AN4002</f>
        <v>1405.95</v>
      </c>
      <c r="G3007" s="49" t="str">
        <f>[1]Source!DF4002</f>
        <v>)*4</v>
      </c>
      <c r="H3007" s="48">
        <f>[1]Source!AV4002</f>
        <v>1</v>
      </c>
      <c r="I3007" s="48">
        <f>IF([1]Source!BS4002&lt;&gt; 0, [1]Source!BS4002, 1)</f>
        <v>1</v>
      </c>
      <c r="J3007" s="52">
        <f>[1]Source!R4002</f>
        <v>5623.8</v>
      </c>
      <c r="K3007" s="42"/>
    </row>
    <row r="3008" spans="1:22" ht="14.5" x14ac:dyDescent="0.35">
      <c r="A3008" s="51"/>
      <c r="B3008" s="51"/>
      <c r="C3008" s="51" t="s">
        <v>180</v>
      </c>
      <c r="D3008" s="50"/>
      <c r="E3008" s="48"/>
      <c r="F3008" s="42">
        <f>[1]Source!AL4002</f>
        <v>14.66</v>
      </c>
      <c r="G3008" s="49" t="str">
        <f>[1]Source!DD4002</f>
        <v>)*4</v>
      </c>
      <c r="H3008" s="48">
        <f>[1]Source!AW4002</f>
        <v>1</v>
      </c>
      <c r="I3008" s="48">
        <f>IF([1]Source!BC4002&lt;&gt; 0, [1]Source!BC4002, 1)</f>
        <v>1</v>
      </c>
      <c r="J3008" s="42">
        <f>[1]Source!P4002</f>
        <v>58.64</v>
      </c>
      <c r="K3008" s="42"/>
    </row>
    <row r="3009" spans="1:22" ht="14.5" x14ac:dyDescent="0.35">
      <c r="A3009" s="51"/>
      <c r="B3009" s="51"/>
      <c r="C3009" s="51" t="s">
        <v>179</v>
      </c>
      <c r="D3009" s="50" t="s">
        <v>176</v>
      </c>
      <c r="E3009" s="48">
        <f>[1]Source!AT4002</f>
        <v>70</v>
      </c>
      <c r="F3009" s="42"/>
      <c r="G3009" s="49"/>
      <c r="H3009" s="48"/>
      <c r="I3009" s="48"/>
      <c r="J3009" s="42">
        <f>SUM(R3004:R3008)</f>
        <v>8992.14</v>
      </c>
      <c r="K3009" s="42"/>
    </row>
    <row r="3010" spans="1:22" ht="14.5" x14ac:dyDescent="0.35">
      <c r="A3010" s="51"/>
      <c r="B3010" s="51"/>
      <c r="C3010" s="51" t="s">
        <v>178</v>
      </c>
      <c r="D3010" s="50" t="s">
        <v>176</v>
      </c>
      <c r="E3010" s="48">
        <f>[1]Source!AU4002</f>
        <v>10</v>
      </c>
      <c r="F3010" s="42"/>
      <c r="G3010" s="49"/>
      <c r="H3010" s="48"/>
      <c r="I3010" s="48"/>
      <c r="J3010" s="42">
        <f>SUM(T3004:T3009)</f>
        <v>1284.5899999999999</v>
      </c>
      <c r="K3010" s="42"/>
    </row>
    <row r="3011" spans="1:22" ht="14.5" x14ac:dyDescent="0.35">
      <c r="A3011" s="51"/>
      <c r="B3011" s="51"/>
      <c r="C3011" s="51" t="s">
        <v>177</v>
      </c>
      <c r="D3011" s="50" t="s">
        <v>176</v>
      </c>
      <c r="E3011" s="48">
        <f>108</f>
        <v>108</v>
      </c>
      <c r="F3011" s="42"/>
      <c r="G3011" s="49"/>
      <c r="H3011" s="48"/>
      <c r="I3011" s="48"/>
      <c r="J3011" s="42">
        <f>SUM(V3004:V3010)</f>
        <v>6073.7</v>
      </c>
      <c r="K3011" s="42"/>
    </row>
    <row r="3012" spans="1:22" ht="14.5" x14ac:dyDescent="0.35">
      <c r="A3012" s="51"/>
      <c r="B3012" s="51"/>
      <c r="C3012" s="51" t="s">
        <v>175</v>
      </c>
      <c r="D3012" s="50" t="s">
        <v>174</v>
      </c>
      <c r="E3012" s="48">
        <f>[1]Source!AQ4002</f>
        <v>10.55</v>
      </c>
      <c r="F3012" s="42"/>
      <c r="G3012" s="49" t="str">
        <f>[1]Source!DI4002</f>
        <v>)*4</v>
      </c>
      <c r="H3012" s="48">
        <f>[1]Source!AV4002</f>
        <v>1</v>
      </c>
      <c r="I3012" s="48"/>
      <c r="J3012" s="42"/>
      <c r="K3012" s="42">
        <f>[1]Source!U4002</f>
        <v>42.2</v>
      </c>
    </row>
    <row r="3013" spans="1:22" ht="14" x14ac:dyDescent="0.3">
      <c r="A3013" s="47"/>
      <c r="B3013" s="47"/>
      <c r="C3013" s="47"/>
      <c r="D3013" s="47"/>
      <c r="E3013" s="47"/>
      <c r="F3013" s="47"/>
      <c r="G3013" s="47"/>
      <c r="H3013" s="47"/>
      <c r="I3013" s="183">
        <f>J3005+J3006+J3008+J3009+J3010+J3011</f>
        <v>38276.75</v>
      </c>
      <c r="J3013" s="183"/>
      <c r="K3013" s="46">
        <f>IF([1]Source!I4002&lt;&gt;0, ROUND(I3013/[1]Source!I4002, 2), 0)</f>
        <v>38276.75</v>
      </c>
      <c r="P3013" s="45">
        <f>I3013</f>
        <v>38276.75</v>
      </c>
    </row>
    <row r="3015" spans="1:22" ht="14" x14ac:dyDescent="0.3">
      <c r="A3015" s="189" t="str">
        <f>CONCATENATE("Итого по подразделу: ",IF([1]Source!G4004&lt;&gt;"Новый подраздел", [1]Source!G4004, ""))</f>
        <v>Итого по подразделу: Приточно-вытяжная установка</v>
      </c>
      <c r="B3015" s="189"/>
      <c r="C3015" s="189"/>
      <c r="D3015" s="189"/>
      <c r="E3015" s="189"/>
      <c r="F3015" s="189"/>
      <c r="G3015" s="189"/>
      <c r="H3015" s="189"/>
      <c r="I3015" s="184">
        <f>SUM(P2986:P3014)</f>
        <v>52750.57</v>
      </c>
      <c r="J3015" s="185"/>
      <c r="K3015" s="38"/>
    </row>
    <row r="3018" spans="1:22" ht="16.5" x14ac:dyDescent="0.35">
      <c r="A3018" s="190" t="str">
        <f>CONCATENATE("Подраздел: ",IF([1]Source!G4034&lt;&gt;"Новый подраздел", [1]Source!G4034, ""))</f>
        <v>Подраздел: Приточная установка</v>
      </c>
      <c r="B3018" s="190"/>
      <c r="C3018" s="190"/>
      <c r="D3018" s="190"/>
      <c r="E3018" s="190"/>
      <c r="F3018" s="190"/>
      <c r="G3018" s="190"/>
      <c r="H3018" s="190"/>
      <c r="I3018" s="190"/>
      <c r="J3018" s="190"/>
      <c r="K3018" s="190"/>
    </row>
    <row r="3019" spans="1:22" ht="42" x14ac:dyDescent="0.35">
      <c r="A3019" s="51">
        <v>294</v>
      </c>
      <c r="B3019" s="51" t="str">
        <f>[1]Source!F4038</f>
        <v>1.18-2403-21-4/1</v>
      </c>
      <c r="C3019" s="51" t="str">
        <f>[1]Source!G4038</f>
        <v>Техническое обслуживание приточных установок производительностью до 5000 м3/ч - ежеквартальное</v>
      </c>
      <c r="D3019" s="50" t="str">
        <f>[1]Source!H4038</f>
        <v>установка</v>
      </c>
      <c r="E3019" s="48">
        <f>[1]Source!I4038</f>
        <v>1</v>
      </c>
      <c r="F3019" s="42"/>
      <c r="G3019" s="49"/>
      <c r="H3019" s="48"/>
      <c r="I3019" s="48"/>
      <c r="J3019" s="42"/>
      <c r="K3019" s="42"/>
      <c r="Q3019">
        <f>ROUND(([1]Source!BZ4038/100)*ROUND(([1]Source!AF4038*[1]Source!AV4038)*[1]Source!I4038, 2), 2)</f>
        <v>3192.17</v>
      </c>
      <c r="R3019">
        <f>[1]Source!X4038</f>
        <v>3192.17</v>
      </c>
      <c r="S3019">
        <f>ROUND(([1]Source!CA4038/100)*ROUND(([1]Source!AF4038*[1]Source!AV4038)*[1]Source!I4038, 2), 2)</f>
        <v>456.02</v>
      </c>
      <c r="T3019">
        <f>[1]Source!Y4038</f>
        <v>456.02</v>
      </c>
      <c r="U3019">
        <f>ROUND((175/100)*ROUND(([1]Source!AE4038*[1]Source!AV4038)*[1]Source!I4038, 2), 2)</f>
        <v>7.0000000000000007E-2</v>
      </c>
      <c r="V3019">
        <f>ROUND((108/100)*ROUND([1]Source!CS4038*[1]Source!I4038, 2), 2)</f>
        <v>0.04</v>
      </c>
    </row>
    <row r="3020" spans="1:22" ht="14.5" x14ac:dyDescent="0.35">
      <c r="A3020" s="51"/>
      <c r="B3020" s="51"/>
      <c r="C3020" s="51" t="s">
        <v>183</v>
      </c>
      <c r="D3020" s="50"/>
      <c r="E3020" s="48"/>
      <c r="F3020" s="42">
        <f>[1]Source!AO4038</f>
        <v>1140.06</v>
      </c>
      <c r="G3020" s="49" t="str">
        <f>[1]Source!DG4038</f>
        <v>)*4</v>
      </c>
      <c r="H3020" s="48">
        <f>[1]Source!AV4038</f>
        <v>1</v>
      </c>
      <c r="I3020" s="48">
        <f>IF([1]Source!BA4038&lt;&gt; 0, [1]Source!BA4038, 1)</f>
        <v>1</v>
      </c>
      <c r="J3020" s="42">
        <f>[1]Source!S4038</f>
        <v>4560.24</v>
      </c>
      <c r="K3020" s="42"/>
    </row>
    <row r="3021" spans="1:22" ht="14.5" x14ac:dyDescent="0.35">
      <c r="A3021" s="51"/>
      <c r="B3021" s="51"/>
      <c r="C3021" s="51" t="s">
        <v>182</v>
      </c>
      <c r="D3021" s="50"/>
      <c r="E3021" s="48"/>
      <c r="F3021" s="42">
        <f>[1]Source!AM4038</f>
        <v>1.52</v>
      </c>
      <c r="G3021" s="49" t="str">
        <f>[1]Source!DE4038</f>
        <v>)*4</v>
      </c>
      <c r="H3021" s="48">
        <f>[1]Source!AV4038</f>
        <v>1</v>
      </c>
      <c r="I3021" s="48">
        <f>IF([1]Source!BB4038&lt;&gt; 0, [1]Source!BB4038, 1)</f>
        <v>1</v>
      </c>
      <c r="J3021" s="42">
        <f>[1]Source!Q4038</f>
        <v>6.08</v>
      </c>
      <c r="K3021" s="42"/>
    </row>
    <row r="3022" spans="1:22" ht="14.5" x14ac:dyDescent="0.35">
      <c r="A3022" s="51"/>
      <c r="B3022" s="51"/>
      <c r="C3022" s="51" t="s">
        <v>181</v>
      </c>
      <c r="D3022" s="50"/>
      <c r="E3022" s="48"/>
      <c r="F3022" s="42">
        <f>[1]Source!AN4038</f>
        <v>0.01</v>
      </c>
      <c r="G3022" s="49" t="str">
        <f>[1]Source!DF4038</f>
        <v>)*4</v>
      </c>
      <c r="H3022" s="48">
        <f>[1]Source!AV4038</f>
        <v>1</v>
      </c>
      <c r="I3022" s="48">
        <f>IF([1]Source!BS4038&lt;&gt; 0, [1]Source!BS4038, 1)</f>
        <v>1</v>
      </c>
      <c r="J3022" s="52">
        <f>[1]Source!R4038</f>
        <v>0.04</v>
      </c>
      <c r="K3022" s="42"/>
    </row>
    <row r="3023" spans="1:22" ht="14.5" x14ac:dyDescent="0.35">
      <c r="A3023" s="51"/>
      <c r="B3023" s="51"/>
      <c r="C3023" s="51" t="s">
        <v>180</v>
      </c>
      <c r="D3023" s="50"/>
      <c r="E3023" s="48"/>
      <c r="F3023" s="42">
        <f>[1]Source!AL4038</f>
        <v>9.3699999999999992</v>
      </c>
      <c r="G3023" s="49" t="str">
        <f>[1]Source!DD4038</f>
        <v>)*4</v>
      </c>
      <c r="H3023" s="48">
        <f>[1]Source!AW4038</f>
        <v>1</v>
      </c>
      <c r="I3023" s="48">
        <f>IF([1]Source!BC4038&lt;&gt; 0, [1]Source!BC4038, 1)</f>
        <v>1</v>
      </c>
      <c r="J3023" s="42">
        <f>[1]Source!P4038</f>
        <v>37.479999999999997</v>
      </c>
      <c r="K3023" s="42"/>
    </row>
    <row r="3024" spans="1:22" ht="14.5" x14ac:dyDescent="0.35">
      <c r="A3024" s="51"/>
      <c r="B3024" s="51"/>
      <c r="C3024" s="51" t="s">
        <v>179</v>
      </c>
      <c r="D3024" s="50" t="s">
        <v>176</v>
      </c>
      <c r="E3024" s="48">
        <f>[1]Source!AT4038</f>
        <v>70</v>
      </c>
      <c r="F3024" s="42"/>
      <c r="G3024" s="49"/>
      <c r="H3024" s="48"/>
      <c r="I3024" s="48"/>
      <c r="J3024" s="42">
        <f>SUM(R3019:R3023)</f>
        <v>3192.17</v>
      </c>
      <c r="K3024" s="42"/>
    </row>
    <row r="3025" spans="1:22" ht="14.5" x14ac:dyDescent="0.35">
      <c r="A3025" s="51"/>
      <c r="B3025" s="51"/>
      <c r="C3025" s="51" t="s">
        <v>178</v>
      </c>
      <c r="D3025" s="50" t="s">
        <v>176</v>
      </c>
      <c r="E3025" s="48">
        <f>[1]Source!AU4038</f>
        <v>10</v>
      </c>
      <c r="F3025" s="42"/>
      <c r="G3025" s="49"/>
      <c r="H3025" s="48"/>
      <c r="I3025" s="48"/>
      <c r="J3025" s="42">
        <f>SUM(T3019:T3024)</f>
        <v>456.02</v>
      </c>
      <c r="K3025" s="42"/>
    </row>
    <row r="3026" spans="1:22" ht="14.5" x14ac:dyDescent="0.35">
      <c r="A3026" s="51"/>
      <c r="B3026" s="51"/>
      <c r="C3026" s="51" t="s">
        <v>177</v>
      </c>
      <c r="D3026" s="50" t="s">
        <v>176</v>
      </c>
      <c r="E3026" s="48">
        <f>108</f>
        <v>108</v>
      </c>
      <c r="F3026" s="42"/>
      <c r="G3026" s="49"/>
      <c r="H3026" s="48"/>
      <c r="I3026" s="48"/>
      <c r="J3026" s="42">
        <f>SUM(V3019:V3025)</f>
        <v>0.04</v>
      </c>
      <c r="K3026" s="42"/>
    </row>
    <row r="3027" spans="1:22" ht="14.5" x14ac:dyDescent="0.35">
      <c r="A3027" s="51"/>
      <c r="B3027" s="51"/>
      <c r="C3027" s="51" t="s">
        <v>175</v>
      </c>
      <c r="D3027" s="50" t="s">
        <v>174</v>
      </c>
      <c r="E3027" s="48">
        <f>[1]Source!AQ4038</f>
        <v>3.14</v>
      </c>
      <c r="F3027" s="42"/>
      <c r="G3027" s="49" t="str">
        <f>[1]Source!DI4038</f>
        <v>)*4</v>
      </c>
      <c r="H3027" s="48">
        <f>[1]Source!AV4038</f>
        <v>1</v>
      </c>
      <c r="I3027" s="48"/>
      <c r="J3027" s="42"/>
      <c r="K3027" s="42">
        <f>[1]Source!U4038</f>
        <v>12.56</v>
      </c>
    </row>
    <row r="3028" spans="1:22" ht="14" x14ac:dyDescent="0.3">
      <c r="A3028" s="47"/>
      <c r="B3028" s="47"/>
      <c r="C3028" s="47"/>
      <c r="D3028" s="47"/>
      <c r="E3028" s="47"/>
      <c r="F3028" s="47"/>
      <c r="G3028" s="47"/>
      <c r="H3028" s="47"/>
      <c r="I3028" s="183">
        <f>J3020+J3021+J3023+J3024+J3025+J3026</f>
        <v>8252.0300000000007</v>
      </c>
      <c r="J3028" s="183"/>
      <c r="K3028" s="46">
        <f>IF([1]Source!I4038&lt;&gt;0, ROUND(I3028/[1]Source!I4038, 2), 0)</f>
        <v>8252.0300000000007</v>
      </c>
      <c r="P3028" s="45">
        <f>I3028</f>
        <v>8252.0300000000007</v>
      </c>
    </row>
    <row r="3029" spans="1:22" ht="42" x14ac:dyDescent="0.35">
      <c r="A3029" s="51">
        <v>295</v>
      </c>
      <c r="B3029" s="51" t="str">
        <f>[1]Source!F4039</f>
        <v>1.18-2403-15-1/1</v>
      </c>
      <c r="C3029" s="51" t="str">
        <f>[1]Source!G4039</f>
        <v>Очистка и дезинфекция приточных установок производительностью до 5000 м3/ч</v>
      </c>
      <c r="D3029" s="50" t="str">
        <f>[1]Source!H4039</f>
        <v>установка</v>
      </c>
      <c r="E3029" s="48">
        <f>[1]Source!I4039</f>
        <v>1</v>
      </c>
      <c r="F3029" s="42"/>
      <c r="G3029" s="49"/>
      <c r="H3029" s="48"/>
      <c r="I3029" s="48"/>
      <c r="J3029" s="42"/>
      <c r="K3029" s="42"/>
      <c r="Q3029">
        <f>ROUND(([1]Source!BZ4039/100)*ROUND(([1]Source!AF4039*[1]Source!AV4039)*[1]Source!I4039, 2), 2)</f>
        <v>8992.14</v>
      </c>
      <c r="R3029">
        <f>[1]Source!X4039</f>
        <v>8992.14</v>
      </c>
      <c r="S3029">
        <f>ROUND(([1]Source!CA4039/100)*ROUND(([1]Source!AF4039*[1]Source!AV4039)*[1]Source!I4039, 2), 2)</f>
        <v>1284.5899999999999</v>
      </c>
      <c r="T3029">
        <f>[1]Source!Y4039</f>
        <v>1284.5899999999999</v>
      </c>
      <c r="U3029">
        <f>ROUND((175/100)*ROUND(([1]Source!AE4039*[1]Source!AV4039)*[1]Source!I4039, 2), 2)</f>
        <v>9841.65</v>
      </c>
      <c r="V3029">
        <f>ROUND((108/100)*ROUND([1]Source!CS4039*[1]Source!I4039, 2), 2)</f>
        <v>6073.7</v>
      </c>
    </row>
    <row r="3030" spans="1:22" ht="14.5" x14ac:dyDescent="0.35">
      <c r="A3030" s="51"/>
      <c r="B3030" s="51"/>
      <c r="C3030" s="51" t="s">
        <v>183</v>
      </c>
      <c r="D3030" s="50"/>
      <c r="E3030" s="48"/>
      <c r="F3030" s="42">
        <f>[1]Source!AO4039</f>
        <v>3211.48</v>
      </c>
      <c r="G3030" s="49" t="str">
        <f>[1]Source!DG4039</f>
        <v>)*4</v>
      </c>
      <c r="H3030" s="48">
        <f>[1]Source!AV4039</f>
        <v>1</v>
      </c>
      <c r="I3030" s="48">
        <f>IF([1]Source!BA4039&lt;&gt; 0, [1]Source!BA4039, 1)</f>
        <v>1</v>
      </c>
      <c r="J3030" s="42">
        <f>[1]Source!S4039</f>
        <v>12845.92</v>
      </c>
      <c r="K3030" s="42"/>
    </row>
    <row r="3031" spans="1:22" ht="14.5" x14ac:dyDescent="0.35">
      <c r="A3031" s="51"/>
      <c r="B3031" s="51"/>
      <c r="C3031" s="51" t="s">
        <v>182</v>
      </c>
      <c r="D3031" s="50"/>
      <c r="E3031" s="48"/>
      <c r="F3031" s="42">
        <f>[1]Source!AM4039</f>
        <v>2255.44</v>
      </c>
      <c r="G3031" s="49" t="str">
        <f>[1]Source!DE4039</f>
        <v>)*4</v>
      </c>
      <c r="H3031" s="48">
        <f>[1]Source!AV4039</f>
        <v>1</v>
      </c>
      <c r="I3031" s="48">
        <f>IF([1]Source!BB4039&lt;&gt; 0, [1]Source!BB4039, 1)</f>
        <v>1</v>
      </c>
      <c r="J3031" s="42">
        <f>[1]Source!Q4039</f>
        <v>9021.76</v>
      </c>
      <c r="K3031" s="42"/>
    </row>
    <row r="3032" spans="1:22" ht="14.5" x14ac:dyDescent="0.35">
      <c r="A3032" s="51"/>
      <c r="B3032" s="51"/>
      <c r="C3032" s="51" t="s">
        <v>181</v>
      </c>
      <c r="D3032" s="50"/>
      <c r="E3032" s="48"/>
      <c r="F3032" s="42">
        <f>[1]Source!AN4039</f>
        <v>1405.95</v>
      </c>
      <c r="G3032" s="49" t="str">
        <f>[1]Source!DF4039</f>
        <v>)*4</v>
      </c>
      <c r="H3032" s="48">
        <f>[1]Source!AV4039</f>
        <v>1</v>
      </c>
      <c r="I3032" s="48">
        <f>IF([1]Source!BS4039&lt;&gt; 0, [1]Source!BS4039, 1)</f>
        <v>1</v>
      </c>
      <c r="J3032" s="52">
        <f>[1]Source!R4039</f>
        <v>5623.8</v>
      </c>
      <c r="K3032" s="42"/>
    </row>
    <row r="3033" spans="1:22" ht="14.5" x14ac:dyDescent="0.35">
      <c r="A3033" s="51"/>
      <c r="B3033" s="51"/>
      <c r="C3033" s="51" t="s">
        <v>180</v>
      </c>
      <c r="D3033" s="50"/>
      <c r="E3033" s="48"/>
      <c r="F3033" s="42">
        <f>[1]Source!AL4039</f>
        <v>14.66</v>
      </c>
      <c r="G3033" s="49" t="str">
        <f>[1]Source!DD4039</f>
        <v>)*4</v>
      </c>
      <c r="H3033" s="48">
        <f>[1]Source!AW4039</f>
        <v>1</v>
      </c>
      <c r="I3033" s="48">
        <f>IF([1]Source!BC4039&lt;&gt; 0, [1]Source!BC4039, 1)</f>
        <v>1</v>
      </c>
      <c r="J3033" s="42">
        <f>[1]Source!P4039</f>
        <v>58.64</v>
      </c>
      <c r="K3033" s="42"/>
    </row>
    <row r="3034" spans="1:22" ht="14.5" x14ac:dyDescent="0.35">
      <c r="A3034" s="51"/>
      <c r="B3034" s="51"/>
      <c r="C3034" s="51" t="s">
        <v>179</v>
      </c>
      <c r="D3034" s="50" t="s">
        <v>176</v>
      </c>
      <c r="E3034" s="48">
        <f>[1]Source!AT4039</f>
        <v>70</v>
      </c>
      <c r="F3034" s="42"/>
      <c r="G3034" s="49"/>
      <c r="H3034" s="48"/>
      <c r="I3034" s="48"/>
      <c r="J3034" s="42">
        <f>SUM(R3029:R3033)</f>
        <v>8992.14</v>
      </c>
      <c r="K3034" s="42"/>
    </row>
    <row r="3035" spans="1:22" ht="14.5" x14ac:dyDescent="0.35">
      <c r="A3035" s="51"/>
      <c r="B3035" s="51"/>
      <c r="C3035" s="51" t="s">
        <v>178</v>
      </c>
      <c r="D3035" s="50" t="s">
        <v>176</v>
      </c>
      <c r="E3035" s="48">
        <f>[1]Source!AU4039</f>
        <v>10</v>
      </c>
      <c r="F3035" s="42"/>
      <c r="G3035" s="49"/>
      <c r="H3035" s="48"/>
      <c r="I3035" s="48"/>
      <c r="J3035" s="42">
        <f>SUM(T3029:T3034)</f>
        <v>1284.5899999999999</v>
      </c>
      <c r="K3035" s="42"/>
    </row>
    <row r="3036" spans="1:22" ht="14.5" x14ac:dyDescent="0.35">
      <c r="A3036" s="51"/>
      <c r="B3036" s="51"/>
      <c r="C3036" s="51" t="s">
        <v>177</v>
      </c>
      <c r="D3036" s="50" t="s">
        <v>176</v>
      </c>
      <c r="E3036" s="48">
        <f>108</f>
        <v>108</v>
      </c>
      <c r="F3036" s="42"/>
      <c r="G3036" s="49"/>
      <c r="H3036" s="48"/>
      <c r="I3036" s="48"/>
      <c r="J3036" s="42">
        <f>SUM(V3029:V3035)</f>
        <v>6073.7</v>
      </c>
      <c r="K3036" s="42"/>
    </row>
    <row r="3037" spans="1:22" ht="14.5" x14ac:dyDescent="0.35">
      <c r="A3037" s="51"/>
      <c r="B3037" s="51"/>
      <c r="C3037" s="51" t="s">
        <v>175</v>
      </c>
      <c r="D3037" s="50" t="s">
        <v>174</v>
      </c>
      <c r="E3037" s="48">
        <f>[1]Source!AQ4039</f>
        <v>10.55</v>
      </c>
      <c r="F3037" s="42"/>
      <c r="G3037" s="49" t="str">
        <f>[1]Source!DI4039</f>
        <v>)*4</v>
      </c>
      <c r="H3037" s="48">
        <f>[1]Source!AV4039</f>
        <v>1</v>
      </c>
      <c r="I3037" s="48"/>
      <c r="J3037" s="42"/>
      <c r="K3037" s="42">
        <f>[1]Source!U4039</f>
        <v>42.2</v>
      </c>
    </row>
    <row r="3038" spans="1:22" ht="14" x14ac:dyDescent="0.3">
      <c r="A3038" s="47"/>
      <c r="B3038" s="47"/>
      <c r="C3038" s="47"/>
      <c r="D3038" s="47"/>
      <c r="E3038" s="47"/>
      <c r="F3038" s="47"/>
      <c r="G3038" s="47"/>
      <c r="H3038" s="47"/>
      <c r="I3038" s="183">
        <f>J3030+J3031+J3033+J3034+J3035+J3036</f>
        <v>38276.75</v>
      </c>
      <c r="J3038" s="183"/>
      <c r="K3038" s="46">
        <f>IF([1]Source!I4039&lt;&gt;0, ROUND(I3038/[1]Source!I4039, 2), 0)</f>
        <v>38276.75</v>
      </c>
      <c r="P3038" s="45">
        <f>I3038</f>
        <v>38276.75</v>
      </c>
    </row>
    <row r="3040" spans="1:22" ht="14" x14ac:dyDescent="0.3">
      <c r="A3040" s="189" t="str">
        <f>CONCATENATE("Итого по подразделу: ",IF([1]Source!G4041&lt;&gt;"Новый подраздел", [1]Source!G4041, ""))</f>
        <v>Итого по подразделу: Приточная установка</v>
      </c>
      <c r="B3040" s="189"/>
      <c r="C3040" s="189"/>
      <c r="D3040" s="189"/>
      <c r="E3040" s="189"/>
      <c r="F3040" s="189"/>
      <c r="G3040" s="189"/>
      <c r="H3040" s="189"/>
      <c r="I3040" s="184">
        <f>SUM(P3018:P3039)</f>
        <v>46528.78</v>
      </c>
      <c r="J3040" s="185"/>
      <c r="K3040" s="38"/>
    </row>
    <row r="3043" spans="1:22" ht="16.5" x14ac:dyDescent="0.35">
      <c r="A3043" s="190" t="str">
        <f>CONCATENATE("Подраздел: ",IF([1]Source!G4071&lt;&gt;"Новый подраздел", [1]Source!G4071, ""))</f>
        <v>Подраздел: Вытяжная установка</v>
      </c>
      <c r="B3043" s="190"/>
      <c r="C3043" s="190"/>
      <c r="D3043" s="190"/>
      <c r="E3043" s="190"/>
      <c r="F3043" s="190"/>
      <c r="G3043" s="190"/>
      <c r="H3043" s="190"/>
      <c r="I3043" s="190"/>
      <c r="J3043" s="190"/>
      <c r="K3043" s="190"/>
    </row>
    <row r="3044" spans="1:22" ht="42" x14ac:dyDescent="0.35">
      <c r="A3044" s="51">
        <v>296</v>
      </c>
      <c r="B3044" s="51" t="str">
        <f>[1]Source!F4075</f>
        <v>1.18-2403-20-3/1</v>
      </c>
      <c r="C3044" s="51" t="str">
        <f>[1]Source!G4075</f>
        <v>Техническое обслуживание вытяжных установок производительностью до 5000 м3/ч - ежеквартальное</v>
      </c>
      <c r="D3044" s="50" t="str">
        <f>[1]Source!H4075</f>
        <v>установка</v>
      </c>
      <c r="E3044" s="48">
        <f>[1]Source!I4075</f>
        <v>1</v>
      </c>
      <c r="F3044" s="42"/>
      <c r="G3044" s="49"/>
      <c r="H3044" s="48"/>
      <c r="I3044" s="48"/>
      <c r="J3044" s="42"/>
      <c r="K3044" s="42"/>
      <c r="Q3044">
        <f>ROUND(([1]Source!BZ4075/100)*ROUND(([1]Source!AF4075*[1]Source!AV4075)*[1]Source!I4075, 2), 2)</f>
        <v>2419.54</v>
      </c>
      <c r="R3044">
        <f>[1]Source!X4075</f>
        <v>2419.54</v>
      </c>
      <c r="S3044">
        <f>ROUND(([1]Source!CA4075/100)*ROUND(([1]Source!AF4075*[1]Source!AV4075)*[1]Source!I4075, 2), 2)</f>
        <v>345.65</v>
      </c>
      <c r="T3044">
        <f>[1]Source!Y4075</f>
        <v>345.65</v>
      </c>
      <c r="U3044">
        <f>ROUND((175/100)*ROUND(([1]Source!AE4075*[1]Source!AV4075)*[1]Source!I4075, 2), 2)</f>
        <v>0</v>
      </c>
      <c r="V3044">
        <f>ROUND((108/100)*ROUND([1]Source!CS4075*[1]Source!I4075, 2), 2)</f>
        <v>0</v>
      </c>
    </row>
    <row r="3045" spans="1:22" ht="14.5" x14ac:dyDescent="0.35">
      <c r="A3045" s="51"/>
      <c r="B3045" s="51"/>
      <c r="C3045" s="51" t="s">
        <v>183</v>
      </c>
      <c r="D3045" s="50"/>
      <c r="E3045" s="48"/>
      <c r="F3045" s="42">
        <f>[1]Source!AO4075</f>
        <v>864.12</v>
      </c>
      <c r="G3045" s="49" t="str">
        <f>[1]Source!DG4075</f>
        <v>)*4</v>
      </c>
      <c r="H3045" s="48">
        <f>[1]Source!AV4075</f>
        <v>1</v>
      </c>
      <c r="I3045" s="48">
        <f>IF([1]Source!BA4075&lt;&gt; 0, [1]Source!BA4075, 1)</f>
        <v>1</v>
      </c>
      <c r="J3045" s="42">
        <f>[1]Source!S4075</f>
        <v>3456.48</v>
      </c>
      <c r="K3045" s="42"/>
    </row>
    <row r="3046" spans="1:22" ht="14.5" x14ac:dyDescent="0.35">
      <c r="A3046" s="51"/>
      <c r="B3046" s="51"/>
      <c r="C3046" s="51" t="s">
        <v>180</v>
      </c>
      <c r="D3046" s="50"/>
      <c r="E3046" s="48"/>
      <c r="F3046" s="42">
        <f>[1]Source!AL4075</f>
        <v>0.03</v>
      </c>
      <c r="G3046" s="49" t="str">
        <f>[1]Source!DD4075</f>
        <v>)*4</v>
      </c>
      <c r="H3046" s="48">
        <f>[1]Source!AW4075</f>
        <v>1</v>
      </c>
      <c r="I3046" s="48">
        <f>IF([1]Source!BC4075&lt;&gt; 0, [1]Source!BC4075, 1)</f>
        <v>1</v>
      </c>
      <c r="J3046" s="42">
        <f>[1]Source!P4075</f>
        <v>0.12</v>
      </c>
      <c r="K3046" s="42"/>
    </row>
    <row r="3047" spans="1:22" ht="14.5" x14ac:dyDescent="0.35">
      <c r="A3047" s="51"/>
      <c r="B3047" s="51"/>
      <c r="C3047" s="51" t="s">
        <v>179</v>
      </c>
      <c r="D3047" s="50" t="s">
        <v>176</v>
      </c>
      <c r="E3047" s="48">
        <f>[1]Source!AT4075</f>
        <v>70</v>
      </c>
      <c r="F3047" s="42"/>
      <c r="G3047" s="49"/>
      <c r="H3047" s="48"/>
      <c r="I3047" s="48"/>
      <c r="J3047" s="42">
        <f>SUM(R3044:R3046)</f>
        <v>2419.54</v>
      </c>
      <c r="K3047" s="42"/>
    </row>
    <row r="3048" spans="1:22" ht="14.5" x14ac:dyDescent="0.35">
      <c r="A3048" s="51"/>
      <c r="B3048" s="51"/>
      <c r="C3048" s="51" t="s">
        <v>178</v>
      </c>
      <c r="D3048" s="50" t="s">
        <v>176</v>
      </c>
      <c r="E3048" s="48">
        <f>[1]Source!AU4075</f>
        <v>10</v>
      </c>
      <c r="F3048" s="42"/>
      <c r="G3048" s="49"/>
      <c r="H3048" s="48"/>
      <c r="I3048" s="48"/>
      <c r="J3048" s="42">
        <f>SUM(T3044:T3047)</f>
        <v>345.65</v>
      </c>
      <c r="K3048" s="42"/>
    </row>
    <row r="3049" spans="1:22" ht="14.5" x14ac:dyDescent="0.35">
      <c r="A3049" s="51"/>
      <c r="B3049" s="51"/>
      <c r="C3049" s="51" t="s">
        <v>175</v>
      </c>
      <c r="D3049" s="50" t="s">
        <v>174</v>
      </c>
      <c r="E3049" s="48">
        <f>[1]Source!AQ4075</f>
        <v>2.38</v>
      </c>
      <c r="F3049" s="42"/>
      <c r="G3049" s="49" t="str">
        <f>[1]Source!DI4075</f>
        <v>)*4</v>
      </c>
      <c r="H3049" s="48">
        <f>[1]Source!AV4075</f>
        <v>1</v>
      </c>
      <c r="I3049" s="48"/>
      <c r="J3049" s="42"/>
      <c r="K3049" s="42">
        <f>[1]Source!U4075</f>
        <v>9.52</v>
      </c>
    </row>
    <row r="3050" spans="1:22" ht="14" x14ac:dyDescent="0.3">
      <c r="A3050" s="47"/>
      <c r="B3050" s="47"/>
      <c r="C3050" s="47"/>
      <c r="D3050" s="47"/>
      <c r="E3050" s="47"/>
      <c r="F3050" s="47"/>
      <c r="G3050" s="47"/>
      <c r="H3050" s="47"/>
      <c r="I3050" s="183">
        <f>J3045+J3046+J3047+J3048</f>
        <v>6221.7899999999991</v>
      </c>
      <c r="J3050" s="183"/>
      <c r="K3050" s="46">
        <f>IF([1]Source!I4075&lt;&gt;0, ROUND(I3050/[1]Source!I4075, 2), 0)</f>
        <v>6221.79</v>
      </c>
      <c r="P3050" s="45">
        <f>I3050</f>
        <v>6221.7899999999991</v>
      </c>
    </row>
    <row r="3052" spans="1:22" ht="14" x14ac:dyDescent="0.3">
      <c r="A3052" s="189" t="str">
        <f>CONCATENATE("Итого по подразделу: ",IF([1]Source!G4077&lt;&gt;"Новый подраздел", [1]Source!G4077, ""))</f>
        <v>Итого по подразделу: Вытяжная установка</v>
      </c>
      <c r="B3052" s="189"/>
      <c r="C3052" s="189"/>
      <c r="D3052" s="189"/>
      <c r="E3052" s="189"/>
      <c r="F3052" s="189"/>
      <c r="G3052" s="189"/>
      <c r="H3052" s="189"/>
      <c r="I3052" s="184">
        <f>SUM(P3043:P3051)</f>
        <v>6221.7899999999991</v>
      </c>
      <c r="J3052" s="185"/>
      <c r="K3052" s="38"/>
    </row>
    <row r="3055" spans="1:22" ht="16.5" x14ac:dyDescent="0.35">
      <c r="A3055" s="190" t="str">
        <f>CONCATENATE("Подраздел: ",IF([1]Source!G4107&lt;&gt;"Новый подраздел", [1]Source!G4107, ""))</f>
        <v>Подраздел: Вытяжная установка</v>
      </c>
      <c r="B3055" s="190"/>
      <c r="C3055" s="190"/>
      <c r="D3055" s="190"/>
      <c r="E3055" s="190"/>
      <c r="F3055" s="190"/>
      <c r="G3055" s="190"/>
      <c r="H3055" s="190"/>
      <c r="I3055" s="190"/>
      <c r="J3055" s="190"/>
      <c r="K3055" s="190"/>
    </row>
    <row r="3056" spans="1:22" ht="42" x14ac:dyDescent="0.35">
      <c r="A3056" s="51">
        <v>297</v>
      </c>
      <c r="B3056" s="51" t="str">
        <f>[1]Source!F4111</f>
        <v>1.18-2403-20-3/1</v>
      </c>
      <c r="C3056" s="51" t="str">
        <f>[1]Source!G4111</f>
        <v>Техническое обслуживание вытяжных установок производительностью до 5000 м3/ч - ежеквартальное</v>
      </c>
      <c r="D3056" s="50" t="str">
        <f>[1]Source!H4111</f>
        <v>установка</v>
      </c>
      <c r="E3056" s="48">
        <f>[1]Source!I4111</f>
        <v>1</v>
      </c>
      <c r="F3056" s="42"/>
      <c r="G3056" s="49"/>
      <c r="H3056" s="48"/>
      <c r="I3056" s="48"/>
      <c r="J3056" s="42"/>
      <c r="K3056" s="42"/>
      <c r="Q3056">
        <f>ROUND(([1]Source!BZ4111/100)*ROUND(([1]Source!AF4111*[1]Source!AV4111)*[1]Source!I4111, 2), 2)</f>
        <v>2419.54</v>
      </c>
      <c r="R3056">
        <f>[1]Source!X4111</f>
        <v>2419.54</v>
      </c>
      <c r="S3056">
        <f>ROUND(([1]Source!CA4111/100)*ROUND(([1]Source!AF4111*[1]Source!AV4111)*[1]Source!I4111, 2), 2)</f>
        <v>345.65</v>
      </c>
      <c r="T3056">
        <f>[1]Source!Y4111</f>
        <v>345.65</v>
      </c>
      <c r="U3056">
        <f>ROUND((175/100)*ROUND(([1]Source!AE4111*[1]Source!AV4111)*[1]Source!I4111, 2), 2)</f>
        <v>0</v>
      </c>
      <c r="V3056">
        <f>ROUND((108/100)*ROUND([1]Source!CS4111*[1]Source!I4111, 2), 2)</f>
        <v>0</v>
      </c>
    </row>
    <row r="3057" spans="1:22" ht="14.5" x14ac:dyDescent="0.35">
      <c r="A3057" s="51"/>
      <c r="B3057" s="51"/>
      <c r="C3057" s="51" t="s">
        <v>183</v>
      </c>
      <c r="D3057" s="50"/>
      <c r="E3057" s="48"/>
      <c r="F3057" s="42">
        <f>[1]Source!AO4111</f>
        <v>864.12</v>
      </c>
      <c r="G3057" s="49" t="str">
        <f>[1]Source!DG4111</f>
        <v>)*4</v>
      </c>
      <c r="H3057" s="48">
        <f>[1]Source!AV4111</f>
        <v>1</v>
      </c>
      <c r="I3057" s="48">
        <f>IF([1]Source!BA4111&lt;&gt; 0, [1]Source!BA4111, 1)</f>
        <v>1</v>
      </c>
      <c r="J3057" s="42">
        <f>[1]Source!S4111</f>
        <v>3456.48</v>
      </c>
      <c r="K3057" s="42"/>
    </row>
    <row r="3058" spans="1:22" ht="14.5" x14ac:dyDescent="0.35">
      <c r="A3058" s="51"/>
      <c r="B3058" s="51"/>
      <c r="C3058" s="51" t="s">
        <v>180</v>
      </c>
      <c r="D3058" s="50"/>
      <c r="E3058" s="48"/>
      <c r="F3058" s="42">
        <f>[1]Source!AL4111</f>
        <v>0.03</v>
      </c>
      <c r="G3058" s="49" t="str">
        <f>[1]Source!DD4111</f>
        <v>)*4</v>
      </c>
      <c r="H3058" s="48">
        <f>[1]Source!AW4111</f>
        <v>1</v>
      </c>
      <c r="I3058" s="48">
        <f>IF([1]Source!BC4111&lt;&gt; 0, [1]Source!BC4111, 1)</f>
        <v>1</v>
      </c>
      <c r="J3058" s="42">
        <f>[1]Source!P4111</f>
        <v>0.12</v>
      </c>
      <c r="K3058" s="42"/>
    </row>
    <row r="3059" spans="1:22" ht="14.5" x14ac:dyDescent="0.35">
      <c r="A3059" s="51"/>
      <c r="B3059" s="51"/>
      <c r="C3059" s="51" t="s">
        <v>179</v>
      </c>
      <c r="D3059" s="50" t="s">
        <v>176</v>
      </c>
      <c r="E3059" s="48">
        <f>[1]Source!AT4111</f>
        <v>70</v>
      </c>
      <c r="F3059" s="42"/>
      <c r="G3059" s="49"/>
      <c r="H3059" s="48"/>
      <c r="I3059" s="48"/>
      <c r="J3059" s="42">
        <f>SUM(R3056:R3058)</f>
        <v>2419.54</v>
      </c>
      <c r="K3059" s="42"/>
    </row>
    <row r="3060" spans="1:22" ht="14.5" x14ac:dyDescent="0.35">
      <c r="A3060" s="51"/>
      <c r="B3060" s="51"/>
      <c r="C3060" s="51" t="s">
        <v>178</v>
      </c>
      <c r="D3060" s="50" t="s">
        <v>176</v>
      </c>
      <c r="E3060" s="48">
        <f>[1]Source!AU4111</f>
        <v>10</v>
      </c>
      <c r="F3060" s="42"/>
      <c r="G3060" s="49"/>
      <c r="H3060" s="48"/>
      <c r="I3060" s="48"/>
      <c r="J3060" s="42">
        <f>SUM(T3056:T3059)</f>
        <v>345.65</v>
      </c>
      <c r="K3060" s="42"/>
    </row>
    <row r="3061" spans="1:22" ht="14.5" x14ac:dyDescent="0.35">
      <c r="A3061" s="51"/>
      <c r="B3061" s="51"/>
      <c r="C3061" s="51" t="s">
        <v>175</v>
      </c>
      <c r="D3061" s="50" t="s">
        <v>174</v>
      </c>
      <c r="E3061" s="48">
        <f>[1]Source!AQ4111</f>
        <v>2.38</v>
      </c>
      <c r="F3061" s="42"/>
      <c r="G3061" s="49" t="str">
        <f>[1]Source!DI4111</f>
        <v>)*4</v>
      </c>
      <c r="H3061" s="48">
        <f>[1]Source!AV4111</f>
        <v>1</v>
      </c>
      <c r="I3061" s="48"/>
      <c r="J3061" s="42"/>
      <c r="K3061" s="42">
        <f>[1]Source!U4111</f>
        <v>9.52</v>
      </c>
    </row>
    <row r="3062" spans="1:22" ht="14" x14ac:dyDescent="0.3">
      <c r="A3062" s="47"/>
      <c r="B3062" s="47"/>
      <c r="C3062" s="47"/>
      <c r="D3062" s="47"/>
      <c r="E3062" s="47"/>
      <c r="F3062" s="47"/>
      <c r="G3062" s="47"/>
      <c r="H3062" s="47"/>
      <c r="I3062" s="183">
        <f>J3057+J3058+J3059+J3060</f>
        <v>6221.7899999999991</v>
      </c>
      <c r="J3062" s="183"/>
      <c r="K3062" s="46">
        <f>IF([1]Source!I4111&lt;&gt;0, ROUND(I3062/[1]Source!I4111, 2), 0)</f>
        <v>6221.79</v>
      </c>
      <c r="P3062" s="45">
        <f>I3062</f>
        <v>6221.7899999999991</v>
      </c>
    </row>
    <row r="3064" spans="1:22" ht="14" x14ac:dyDescent="0.3">
      <c r="A3064" s="189" t="str">
        <f>CONCATENATE("Итого по подразделу: ",IF([1]Source!G4113&lt;&gt;"Новый подраздел", [1]Source!G4113, ""))</f>
        <v>Итого по подразделу: Вытяжная установка</v>
      </c>
      <c r="B3064" s="189"/>
      <c r="C3064" s="189"/>
      <c r="D3064" s="189"/>
      <c r="E3064" s="189"/>
      <c r="F3064" s="189"/>
      <c r="G3064" s="189"/>
      <c r="H3064" s="189"/>
      <c r="I3064" s="184">
        <f>SUM(P3055:P3063)</f>
        <v>6221.7899999999991</v>
      </c>
      <c r="J3064" s="185"/>
      <c r="K3064" s="38"/>
    </row>
    <row r="3067" spans="1:22" ht="16.5" x14ac:dyDescent="0.35">
      <c r="A3067" s="190" t="str">
        <f>CONCATENATE("Подраздел: ",IF([1]Source!G4143&lt;&gt;"Новый подраздел", [1]Source!G4143, ""))</f>
        <v>Подраздел: Вытяжная установка</v>
      </c>
      <c r="B3067" s="190"/>
      <c r="C3067" s="190"/>
      <c r="D3067" s="190"/>
      <c r="E3067" s="190"/>
      <c r="F3067" s="190"/>
      <c r="G3067" s="190"/>
      <c r="H3067" s="190"/>
      <c r="I3067" s="190"/>
      <c r="J3067" s="190"/>
      <c r="K3067" s="190"/>
    </row>
    <row r="3068" spans="1:22" ht="42" x14ac:dyDescent="0.35">
      <c r="A3068" s="51">
        <v>298</v>
      </c>
      <c r="B3068" s="51" t="str">
        <f>[1]Source!F4147</f>
        <v>1.18-2403-20-3/1</v>
      </c>
      <c r="C3068" s="51" t="str">
        <f>[1]Source!G4147</f>
        <v>Техническое обслуживание вытяжных установок производительностью до 5000 м3/ч - ежеквартальное</v>
      </c>
      <c r="D3068" s="50" t="str">
        <f>[1]Source!H4147</f>
        <v>установка</v>
      </c>
      <c r="E3068" s="48">
        <f>[1]Source!I4147</f>
        <v>1</v>
      </c>
      <c r="F3068" s="42"/>
      <c r="G3068" s="49"/>
      <c r="H3068" s="48"/>
      <c r="I3068" s="48"/>
      <c r="J3068" s="42"/>
      <c r="K3068" s="42"/>
      <c r="Q3068">
        <f>ROUND(([1]Source!BZ4147/100)*ROUND(([1]Source!AF4147*[1]Source!AV4147)*[1]Source!I4147, 2), 2)</f>
        <v>2419.54</v>
      </c>
      <c r="R3068">
        <f>[1]Source!X4147</f>
        <v>2419.54</v>
      </c>
      <c r="S3068">
        <f>ROUND(([1]Source!CA4147/100)*ROUND(([1]Source!AF4147*[1]Source!AV4147)*[1]Source!I4147, 2), 2)</f>
        <v>345.65</v>
      </c>
      <c r="T3068">
        <f>[1]Source!Y4147</f>
        <v>345.65</v>
      </c>
      <c r="U3068">
        <f>ROUND((175/100)*ROUND(([1]Source!AE4147*[1]Source!AV4147)*[1]Source!I4147, 2), 2)</f>
        <v>0</v>
      </c>
      <c r="V3068">
        <f>ROUND((108/100)*ROUND([1]Source!CS4147*[1]Source!I4147, 2), 2)</f>
        <v>0</v>
      </c>
    </row>
    <row r="3069" spans="1:22" ht="14.5" x14ac:dyDescent="0.35">
      <c r="A3069" s="51"/>
      <c r="B3069" s="51"/>
      <c r="C3069" s="51" t="s">
        <v>183</v>
      </c>
      <c r="D3069" s="50"/>
      <c r="E3069" s="48"/>
      <c r="F3069" s="42">
        <f>[1]Source!AO4147</f>
        <v>864.12</v>
      </c>
      <c r="G3069" s="49" t="str">
        <f>[1]Source!DG4147</f>
        <v>)*4</v>
      </c>
      <c r="H3069" s="48">
        <f>[1]Source!AV4147</f>
        <v>1</v>
      </c>
      <c r="I3069" s="48">
        <f>IF([1]Source!BA4147&lt;&gt; 0, [1]Source!BA4147, 1)</f>
        <v>1</v>
      </c>
      <c r="J3069" s="42">
        <f>[1]Source!S4147</f>
        <v>3456.48</v>
      </c>
      <c r="K3069" s="42"/>
    </row>
    <row r="3070" spans="1:22" ht="14.5" x14ac:dyDescent="0.35">
      <c r="A3070" s="51"/>
      <c r="B3070" s="51"/>
      <c r="C3070" s="51" t="s">
        <v>180</v>
      </c>
      <c r="D3070" s="50"/>
      <c r="E3070" s="48"/>
      <c r="F3070" s="42">
        <f>[1]Source!AL4147</f>
        <v>0.03</v>
      </c>
      <c r="G3070" s="49" t="str">
        <f>[1]Source!DD4147</f>
        <v>)*4</v>
      </c>
      <c r="H3070" s="48">
        <f>[1]Source!AW4147</f>
        <v>1</v>
      </c>
      <c r="I3070" s="48">
        <f>IF([1]Source!BC4147&lt;&gt; 0, [1]Source!BC4147, 1)</f>
        <v>1</v>
      </c>
      <c r="J3070" s="42">
        <f>[1]Source!P4147</f>
        <v>0.12</v>
      </c>
      <c r="K3070" s="42"/>
    </row>
    <row r="3071" spans="1:22" ht="14.5" x14ac:dyDescent="0.35">
      <c r="A3071" s="51"/>
      <c r="B3071" s="51"/>
      <c r="C3071" s="51" t="s">
        <v>179</v>
      </c>
      <c r="D3071" s="50" t="s">
        <v>176</v>
      </c>
      <c r="E3071" s="48">
        <f>[1]Source!AT4147</f>
        <v>70</v>
      </c>
      <c r="F3071" s="42"/>
      <c r="G3071" s="49"/>
      <c r="H3071" s="48"/>
      <c r="I3071" s="48"/>
      <c r="J3071" s="42">
        <f>SUM(R3068:R3070)</f>
        <v>2419.54</v>
      </c>
      <c r="K3071" s="42"/>
    </row>
    <row r="3072" spans="1:22" ht="14.5" x14ac:dyDescent="0.35">
      <c r="A3072" s="51"/>
      <c r="B3072" s="51"/>
      <c r="C3072" s="51" t="s">
        <v>178</v>
      </c>
      <c r="D3072" s="50" t="s">
        <v>176</v>
      </c>
      <c r="E3072" s="48">
        <f>[1]Source!AU4147</f>
        <v>10</v>
      </c>
      <c r="F3072" s="42"/>
      <c r="G3072" s="49"/>
      <c r="H3072" s="48"/>
      <c r="I3072" s="48"/>
      <c r="J3072" s="42">
        <f>SUM(T3068:T3071)</f>
        <v>345.65</v>
      </c>
      <c r="K3072" s="42"/>
    </row>
    <row r="3073" spans="1:22" ht="14.5" x14ac:dyDescent="0.35">
      <c r="A3073" s="51"/>
      <c r="B3073" s="51"/>
      <c r="C3073" s="51" t="s">
        <v>175</v>
      </c>
      <c r="D3073" s="50" t="s">
        <v>174</v>
      </c>
      <c r="E3073" s="48">
        <f>[1]Source!AQ4147</f>
        <v>2.38</v>
      </c>
      <c r="F3073" s="42"/>
      <c r="G3073" s="49" t="str">
        <f>[1]Source!DI4147</f>
        <v>)*4</v>
      </c>
      <c r="H3073" s="48">
        <f>[1]Source!AV4147</f>
        <v>1</v>
      </c>
      <c r="I3073" s="48"/>
      <c r="J3073" s="42"/>
      <c r="K3073" s="42">
        <f>[1]Source!U4147</f>
        <v>9.52</v>
      </c>
    </row>
    <row r="3074" spans="1:22" ht="14" x14ac:dyDescent="0.3">
      <c r="A3074" s="47"/>
      <c r="B3074" s="47"/>
      <c r="C3074" s="47"/>
      <c r="D3074" s="47"/>
      <c r="E3074" s="47"/>
      <c r="F3074" s="47"/>
      <c r="G3074" s="47"/>
      <c r="H3074" s="47"/>
      <c r="I3074" s="183">
        <f>J3069+J3070+J3071+J3072</f>
        <v>6221.7899999999991</v>
      </c>
      <c r="J3074" s="183"/>
      <c r="K3074" s="46">
        <f>IF([1]Source!I4147&lt;&gt;0, ROUND(I3074/[1]Source!I4147, 2), 0)</f>
        <v>6221.79</v>
      </c>
      <c r="P3074" s="45">
        <f>I3074</f>
        <v>6221.7899999999991</v>
      </c>
    </row>
    <row r="3076" spans="1:22" ht="14" x14ac:dyDescent="0.3">
      <c r="A3076" s="189" t="str">
        <f>CONCATENATE("Итого по подразделу: ",IF([1]Source!G4149&lt;&gt;"Новый подраздел", [1]Source!G4149, ""))</f>
        <v>Итого по подразделу: Вытяжная установка</v>
      </c>
      <c r="B3076" s="189"/>
      <c r="C3076" s="189"/>
      <c r="D3076" s="189"/>
      <c r="E3076" s="189"/>
      <c r="F3076" s="189"/>
      <c r="G3076" s="189"/>
      <c r="H3076" s="189"/>
      <c r="I3076" s="184">
        <f>SUM(P3067:P3075)</f>
        <v>6221.7899999999991</v>
      </c>
      <c r="J3076" s="185"/>
      <c r="K3076" s="38"/>
    </row>
    <row r="3079" spans="1:22" ht="14" x14ac:dyDescent="0.3">
      <c r="A3079" s="189" t="str">
        <f>CONCATENATE("Итого по разделу: ",IF([1]Source!G4179&lt;&gt;"Новый раздел", [1]Source!G4179, ""))</f>
        <v>Итого по разделу: Вентиляция</v>
      </c>
      <c r="B3079" s="189"/>
      <c r="C3079" s="189"/>
      <c r="D3079" s="189"/>
      <c r="E3079" s="189"/>
      <c r="F3079" s="189"/>
      <c r="G3079" s="189"/>
      <c r="H3079" s="189"/>
      <c r="I3079" s="184">
        <f>SUM(P2708:P3078)</f>
        <v>401651.27</v>
      </c>
      <c r="J3079" s="185"/>
      <c r="K3079" s="38"/>
    </row>
    <row r="3082" spans="1:22" ht="16.5" x14ac:dyDescent="0.35">
      <c r="A3082" s="190" t="str">
        <f>CONCATENATE("Раздел: ",IF([1]Source!G4209&lt;&gt;"Новый раздел", [1]Source!G4209, ""))</f>
        <v>Раздел: Вентиляторы</v>
      </c>
      <c r="B3082" s="190"/>
      <c r="C3082" s="190"/>
      <c r="D3082" s="190"/>
      <c r="E3082" s="190"/>
      <c r="F3082" s="190"/>
      <c r="G3082" s="190"/>
      <c r="H3082" s="190"/>
      <c r="I3082" s="190"/>
      <c r="J3082" s="190"/>
      <c r="K3082" s="190"/>
    </row>
    <row r="3083" spans="1:22" ht="28" x14ac:dyDescent="0.35">
      <c r="A3083" s="51">
        <v>299</v>
      </c>
      <c r="B3083" s="51" t="str">
        <f>[1]Source!F4213</f>
        <v>1.18-2303-3-2/1</v>
      </c>
      <c r="C3083" s="51" t="str">
        <f>[1]Source!G4213</f>
        <v>Техническое обслуживание канального вентилятора - ежеквартальное</v>
      </c>
      <c r="D3083" s="50" t="str">
        <f>[1]Source!H4213</f>
        <v>шт.</v>
      </c>
      <c r="E3083" s="48">
        <f>[1]Source!I4213</f>
        <v>32</v>
      </c>
      <c r="F3083" s="42"/>
      <c r="G3083" s="49"/>
      <c r="H3083" s="48"/>
      <c r="I3083" s="48"/>
      <c r="J3083" s="42"/>
      <c r="K3083" s="42"/>
      <c r="Q3083">
        <f>ROUND(([1]Source!BZ4213/100)*ROUND(([1]Source!AF4213*[1]Source!AV4213)*[1]Source!I4213, 2), 2)</f>
        <v>52482.3</v>
      </c>
      <c r="R3083">
        <f>[1]Source!X4213</f>
        <v>52482.3</v>
      </c>
      <c r="S3083">
        <f>ROUND(([1]Source!CA4213/100)*ROUND(([1]Source!AF4213*[1]Source!AV4213)*[1]Source!I4213, 2), 2)</f>
        <v>7497.47</v>
      </c>
      <c r="T3083">
        <f>[1]Source!Y4213</f>
        <v>7497.47</v>
      </c>
      <c r="U3083">
        <f>ROUND((175/100)*ROUND(([1]Source!AE4213*[1]Source!AV4213)*[1]Source!I4213, 2), 2)</f>
        <v>0</v>
      </c>
      <c r="V3083">
        <f>ROUND((108/100)*ROUND([1]Source!CS4213*[1]Source!I4213, 2), 2)</f>
        <v>0</v>
      </c>
    </row>
    <row r="3084" spans="1:22" ht="14.5" x14ac:dyDescent="0.35">
      <c r="A3084" s="51"/>
      <c r="B3084" s="51"/>
      <c r="C3084" s="51" t="s">
        <v>183</v>
      </c>
      <c r="D3084" s="50"/>
      <c r="E3084" s="48"/>
      <c r="F3084" s="42">
        <f>[1]Source!AO4213</f>
        <v>585.74</v>
      </c>
      <c r="G3084" s="49" t="str">
        <f>[1]Source!DG4213</f>
        <v>)*4</v>
      </c>
      <c r="H3084" s="48">
        <f>[1]Source!AV4213</f>
        <v>1</v>
      </c>
      <c r="I3084" s="48">
        <f>IF([1]Source!BA4213&lt;&gt; 0, [1]Source!BA4213, 1)</f>
        <v>1</v>
      </c>
      <c r="J3084" s="42">
        <f>[1]Source!S4213</f>
        <v>74974.720000000001</v>
      </c>
      <c r="K3084" s="42"/>
    </row>
    <row r="3085" spans="1:22" ht="14.5" x14ac:dyDescent="0.35">
      <c r="A3085" s="51"/>
      <c r="B3085" s="51"/>
      <c r="C3085" s="51" t="s">
        <v>179</v>
      </c>
      <c r="D3085" s="50" t="s">
        <v>176</v>
      </c>
      <c r="E3085" s="48">
        <f>[1]Source!AT4213</f>
        <v>70</v>
      </c>
      <c r="F3085" s="42"/>
      <c r="G3085" s="49"/>
      <c r="H3085" s="48"/>
      <c r="I3085" s="48"/>
      <c r="J3085" s="42">
        <f>SUM(R3083:R3084)</f>
        <v>52482.3</v>
      </c>
      <c r="K3085" s="42"/>
    </row>
    <row r="3086" spans="1:22" ht="14.5" x14ac:dyDescent="0.35">
      <c r="A3086" s="51"/>
      <c r="B3086" s="51"/>
      <c r="C3086" s="51" t="s">
        <v>178</v>
      </c>
      <c r="D3086" s="50" t="s">
        <v>176</v>
      </c>
      <c r="E3086" s="48">
        <f>[1]Source!AU4213</f>
        <v>10</v>
      </c>
      <c r="F3086" s="42"/>
      <c r="G3086" s="49"/>
      <c r="H3086" s="48"/>
      <c r="I3086" s="48"/>
      <c r="J3086" s="42">
        <f>SUM(T3083:T3085)</f>
        <v>7497.47</v>
      </c>
      <c r="K3086" s="42"/>
    </row>
    <row r="3087" spans="1:22" ht="14.5" x14ac:dyDescent="0.35">
      <c r="A3087" s="51"/>
      <c r="B3087" s="51"/>
      <c r="C3087" s="51" t="s">
        <v>175</v>
      </c>
      <c r="D3087" s="50" t="s">
        <v>174</v>
      </c>
      <c r="E3087" s="48">
        <f>[1]Source!AQ4213</f>
        <v>1.76</v>
      </c>
      <c r="F3087" s="42"/>
      <c r="G3087" s="49" t="str">
        <f>[1]Source!DI4213</f>
        <v>)*4</v>
      </c>
      <c r="H3087" s="48">
        <f>[1]Source!AV4213</f>
        <v>1</v>
      </c>
      <c r="I3087" s="48"/>
      <c r="J3087" s="42"/>
      <c r="K3087" s="42">
        <f>[1]Source!U4213</f>
        <v>225.28</v>
      </c>
    </row>
    <row r="3088" spans="1:22" ht="14" x14ac:dyDescent="0.3">
      <c r="A3088" s="47"/>
      <c r="B3088" s="47"/>
      <c r="C3088" s="47"/>
      <c r="D3088" s="47"/>
      <c r="E3088" s="47"/>
      <c r="F3088" s="47"/>
      <c r="G3088" s="47"/>
      <c r="H3088" s="47"/>
      <c r="I3088" s="183">
        <f>J3084+J3085+J3086</f>
        <v>134954.49</v>
      </c>
      <c r="J3088" s="183"/>
      <c r="K3088" s="46">
        <f>IF([1]Source!I4213&lt;&gt;0, ROUND(I3088/[1]Source!I4213, 2), 0)</f>
        <v>4217.33</v>
      </c>
      <c r="P3088" s="45">
        <f>I3088</f>
        <v>134954.49</v>
      </c>
    </row>
    <row r="3090" spans="1:22" ht="14" x14ac:dyDescent="0.3">
      <c r="A3090" s="189" t="str">
        <f>CONCATENATE("Итого по разделу: ",IF([1]Source!G4215&lt;&gt;"Новый раздел", [1]Source!G4215, ""))</f>
        <v>Итого по разделу: Вентиляторы</v>
      </c>
      <c r="B3090" s="189"/>
      <c r="C3090" s="189"/>
      <c r="D3090" s="189"/>
      <c r="E3090" s="189"/>
      <c r="F3090" s="189"/>
      <c r="G3090" s="189"/>
      <c r="H3090" s="189"/>
      <c r="I3090" s="184">
        <f>SUM(P3082:P3089)</f>
        <v>134954.49</v>
      </c>
      <c r="J3090" s="185"/>
      <c r="K3090" s="38"/>
    </row>
    <row r="3093" spans="1:22" ht="16.5" x14ac:dyDescent="0.35">
      <c r="A3093" s="190" t="str">
        <f>CONCATENATE("Раздел: ",IF([1]Source!G4245&lt;&gt;"Новый раздел", [1]Source!G4245, ""))</f>
        <v>Раздел: Воздуховоды строения №№321-332</v>
      </c>
      <c r="B3093" s="190"/>
      <c r="C3093" s="190"/>
      <c r="D3093" s="190"/>
      <c r="E3093" s="190"/>
      <c r="F3093" s="190"/>
      <c r="G3093" s="190"/>
      <c r="H3093" s="190"/>
      <c r="I3093" s="190"/>
      <c r="J3093" s="190"/>
      <c r="K3093" s="190"/>
    </row>
    <row r="3094" spans="1:22" ht="28" x14ac:dyDescent="0.35">
      <c r="A3094" s="51">
        <v>300</v>
      </c>
      <c r="B3094" s="51" t="str">
        <f>[1]Source!F4249</f>
        <v>1.18-2103-1-1/1</v>
      </c>
      <c r="C3094" s="51" t="str">
        <f>[1]Source!G4249</f>
        <v>Очистка воздуховодов механизированным способом</v>
      </c>
      <c r="D3094" s="50" t="str">
        <f>[1]Source!H4249</f>
        <v>100 м2</v>
      </c>
      <c r="E3094" s="48">
        <f>[1]Source!I4249</f>
        <v>27.705100000000002</v>
      </c>
      <c r="F3094" s="42"/>
      <c r="G3094" s="49"/>
      <c r="H3094" s="48"/>
      <c r="I3094" s="48"/>
      <c r="J3094" s="42"/>
      <c r="K3094" s="42"/>
      <c r="Q3094">
        <f>ROUND(([1]Source!BZ4249/100)*ROUND(([1]Source!AF4249*[1]Source!AV4249)*[1]Source!I4249, 2), 2)</f>
        <v>292886.34999999998</v>
      </c>
      <c r="R3094">
        <f>[1]Source!X4249</f>
        <v>292886.34999999998</v>
      </c>
      <c r="S3094">
        <f>ROUND(([1]Source!CA4249/100)*ROUND(([1]Source!AF4249*[1]Source!AV4249)*[1]Source!I4249, 2), 2)</f>
        <v>41840.910000000003</v>
      </c>
      <c r="T3094">
        <f>[1]Source!Y4249</f>
        <v>41840.910000000003</v>
      </c>
      <c r="U3094">
        <f>ROUND((175/100)*ROUND(([1]Source!AE4249*[1]Source!AV4249)*[1]Source!I4249, 2), 2)</f>
        <v>331889.91999999998</v>
      </c>
      <c r="V3094">
        <f>ROUND((108/100)*ROUND([1]Source!CS4249*[1]Source!I4249, 2), 2)</f>
        <v>204823.49</v>
      </c>
    </row>
    <row r="3095" spans="1:22" x14ac:dyDescent="0.25">
      <c r="C3095" s="53" t="str">
        <f>"Объем: "&amp;[1]Source!I4249&amp;"=2770,51/"&amp;"100"</f>
        <v>Объем: 27,7051=2770,51/100</v>
      </c>
    </row>
    <row r="3096" spans="1:22" ht="14.5" x14ac:dyDescent="0.35">
      <c r="A3096" s="51"/>
      <c r="B3096" s="51"/>
      <c r="C3096" s="51" t="s">
        <v>183</v>
      </c>
      <c r="D3096" s="50"/>
      <c r="E3096" s="48"/>
      <c r="F3096" s="42">
        <f>[1]Source!AO4249</f>
        <v>3775.56</v>
      </c>
      <c r="G3096" s="49" t="str">
        <f>[1]Source!DG4249</f>
        <v>)*4</v>
      </c>
      <c r="H3096" s="48">
        <f>[1]Source!AV4249</f>
        <v>1</v>
      </c>
      <c r="I3096" s="48">
        <f>IF([1]Source!BA4249&lt;&gt; 0, [1]Source!BA4249, 1)</f>
        <v>1</v>
      </c>
      <c r="J3096" s="42">
        <f>[1]Source!S4249</f>
        <v>418409.07</v>
      </c>
      <c r="K3096" s="42"/>
    </row>
    <row r="3097" spans="1:22" ht="14.5" x14ac:dyDescent="0.35">
      <c r="A3097" s="51"/>
      <c r="B3097" s="51"/>
      <c r="C3097" s="51" t="s">
        <v>182</v>
      </c>
      <c r="D3097" s="50"/>
      <c r="E3097" s="48"/>
      <c r="F3097" s="42">
        <f>[1]Source!AM4249</f>
        <v>2764.63</v>
      </c>
      <c r="G3097" s="49" t="str">
        <f>[1]Source!DE4249</f>
        <v>)*4</v>
      </c>
      <c r="H3097" s="48">
        <f>[1]Source!AV4249</f>
        <v>1</v>
      </c>
      <c r="I3097" s="48">
        <f>IF([1]Source!BB4249&lt;&gt; 0, [1]Source!BB4249, 1)</f>
        <v>1</v>
      </c>
      <c r="J3097" s="42">
        <f>[1]Source!Q4249</f>
        <v>306377.40000000002</v>
      </c>
      <c r="K3097" s="42"/>
    </row>
    <row r="3098" spans="1:22" ht="14.5" x14ac:dyDescent="0.35">
      <c r="A3098" s="51"/>
      <c r="B3098" s="51"/>
      <c r="C3098" s="51" t="s">
        <v>181</v>
      </c>
      <c r="D3098" s="50"/>
      <c r="E3098" s="48"/>
      <c r="F3098" s="42">
        <f>[1]Source!AN4249</f>
        <v>1711.34</v>
      </c>
      <c r="G3098" s="49" t="str">
        <f>[1]Source!DF4249</f>
        <v>)*4</v>
      </c>
      <c r="H3098" s="48">
        <f>[1]Source!AV4249</f>
        <v>1</v>
      </c>
      <c r="I3098" s="48">
        <f>IF([1]Source!BS4249&lt;&gt; 0, [1]Source!BS4249, 1)</f>
        <v>1</v>
      </c>
      <c r="J3098" s="52">
        <f>[1]Source!R4249</f>
        <v>189651.38</v>
      </c>
      <c r="K3098" s="42"/>
    </row>
    <row r="3099" spans="1:22" ht="14.5" x14ac:dyDescent="0.35">
      <c r="A3099" s="51"/>
      <c r="B3099" s="51"/>
      <c r="C3099" s="51" t="s">
        <v>180</v>
      </c>
      <c r="D3099" s="50"/>
      <c r="E3099" s="48"/>
      <c r="F3099" s="42">
        <f>[1]Source!AL4249</f>
        <v>4.3899999999999997</v>
      </c>
      <c r="G3099" s="49" t="str">
        <f>[1]Source!DD4249</f>
        <v>)*4</v>
      </c>
      <c r="H3099" s="48">
        <f>[1]Source!AW4249</f>
        <v>1</v>
      </c>
      <c r="I3099" s="48">
        <f>IF([1]Source!BC4249&lt;&gt; 0, [1]Source!BC4249, 1)</f>
        <v>1</v>
      </c>
      <c r="J3099" s="42">
        <f>[1]Source!P4249</f>
        <v>486.5</v>
      </c>
      <c r="K3099" s="42"/>
    </row>
    <row r="3100" spans="1:22" ht="14.5" x14ac:dyDescent="0.35">
      <c r="A3100" s="51"/>
      <c r="B3100" s="51"/>
      <c r="C3100" s="51" t="s">
        <v>179</v>
      </c>
      <c r="D3100" s="50" t="s">
        <v>176</v>
      </c>
      <c r="E3100" s="48">
        <f>[1]Source!AT4249</f>
        <v>70</v>
      </c>
      <c r="F3100" s="42"/>
      <c r="G3100" s="49"/>
      <c r="H3100" s="48"/>
      <c r="I3100" s="48"/>
      <c r="J3100" s="42">
        <f>SUM(R3094:R3099)</f>
        <v>292886.34999999998</v>
      </c>
      <c r="K3100" s="42"/>
    </row>
    <row r="3101" spans="1:22" ht="14.5" x14ac:dyDescent="0.35">
      <c r="A3101" s="51"/>
      <c r="B3101" s="51"/>
      <c r="C3101" s="51" t="s">
        <v>178</v>
      </c>
      <c r="D3101" s="50" t="s">
        <v>176</v>
      </c>
      <c r="E3101" s="48">
        <f>[1]Source!AU4249</f>
        <v>10</v>
      </c>
      <c r="F3101" s="42"/>
      <c r="G3101" s="49"/>
      <c r="H3101" s="48"/>
      <c r="I3101" s="48"/>
      <c r="J3101" s="42">
        <f>SUM(T3094:T3100)</f>
        <v>41840.910000000003</v>
      </c>
      <c r="K3101" s="42"/>
    </row>
    <row r="3102" spans="1:22" ht="14.5" x14ac:dyDescent="0.35">
      <c r="A3102" s="51"/>
      <c r="B3102" s="51"/>
      <c r="C3102" s="51" t="s">
        <v>177</v>
      </c>
      <c r="D3102" s="50" t="s">
        <v>176</v>
      </c>
      <c r="E3102" s="48">
        <f>108</f>
        <v>108</v>
      </c>
      <c r="F3102" s="42"/>
      <c r="G3102" s="49"/>
      <c r="H3102" s="48"/>
      <c r="I3102" s="48"/>
      <c r="J3102" s="42">
        <f>SUM(V3094:V3101)</f>
        <v>204823.49</v>
      </c>
      <c r="K3102" s="42"/>
    </row>
    <row r="3103" spans="1:22" ht="14.5" x14ac:dyDescent="0.35">
      <c r="A3103" s="51"/>
      <c r="B3103" s="51"/>
      <c r="C3103" s="51" t="s">
        <v>175</v>
      </c>
      <c r="D3103" s="50" t="s">
        <v>174</v>
      </c>
      <c r="E3103" s="48">
        <f>[1]Source!AQ4249</f>
        <v>13.13</v>
      </c>
      <c r="F3103" s="42"/>
      <c r="G3103" s="49" t="str">
        <f>[1]Source!DI4249</f>
        <v>)*4</v>
      </c>
      <c r="H3103" s="48">
        <f>[1]Source!AV4249</f>
        <v>1</v>
      </c>
      <c r="I3103" s="48"/>
      <c r="J3103" s="42"/>
      <c r="K3103" s="42">
        <f>[1]Source!U4249</f>
        <v>1455.0718520000003</v>
      </c>
    </row>
    <row r="3104" spans="1:22" ht="14" x14ac:dyDescent="0.3">
      <c r="A3104" s="47"/>
      <c r="B3104" s="47"/>
      <c r="C3104" s="47"/>
      <c r="D3104" s="47"/>
      <c r="E3104" s="47"/>
      <c r="F3104" s="47"/>
      <c r="G3104" s="47"/>
      <c r="H3104" s="47"/>
      <c r="I3104" s="183">
        <f>J3096+J3097+J3099+J3100+J3101+J3102</f>
        <v>1264823.72</v>
      </c>
      <c r="J3104" s="183"/>
      <c r="K3104" s="46">
        <f>IF([1]Source!I4249&lt;&gt;0, ROUND(I3104/[1]Source!I4249, 2), 0)</f>
        <v>45653.1</v>
      </c>
      <c r="P3104" s="45">
        <f>I3104</f>
        <v>1264823.72</v>
      </c>
    </row>
    <row r="3105" spans="1:22" ht="28" x14ac:dyDescent="0.35">
      <c r="A3105" s="51">
        <v>301</v>
      </c>
      <c r="B3105" s="51" t="str">
        <f>[1]Source!F4250</f>
        <v>1.18-2103-1-2/1</v>
      </c>
      <c r="C3105" s="51" t="str">
        <f>[1]Source!G4250</f>
        <v>Дезинфекция воздуховодов, добавлять к поз. 1.18-2103-1-1</v>
      </c>
      <c r="D3105" s="50" t="str">
        <f>[1]Source!H4250</f>
        <v>100 м2</v>
      </c>
      <c r="E3105" s="48">
        <f>[1]Source!I4250</f>
        <v>27.705100000000002</v>
      </c>
      <c r="F3105" s="42"/>
      <c r="G3105" s="49"/>
      <c r="H3105" s="48"/>
      <c r="I3105" s="48"/>
      <c r="J3105" s="42"/>
      <c r="K3105" s="42"/>
      <c r="Q3105">
        <f>ROUND(([1]Source!BZ4250/100)*ROUND(([1]Source!AF4250*[1]Source!AV4250)*[1]Source!I4250, 2), 2)</f>
        <v>46868.05</v>
      </c>
      <c r="R3105">
        <f>[1]Source!X4250</f>
        <v>46868.05</v>
      </c>
      <c r="S3105">
        <f>ROUND(([1]Source!CA4250/100)*ROUND(([1]Source!AF4250*[1]Source!AV4250)*[1]Source!I4250, 2), 2)</f>
        <v>6695.44</v>
      </c>
      <c r="T3105">
        <f>[1]Source!Y4250</f>
        <v>6695.44</v>
      </c>
      <c r="U3105">
        <f>ROUND((175/100)*ROUND(([1]Source!AE4250*[1]Source!AV4250)*[1]Source!I4250, 2), 2)</f>
        <v>51992.22</v>
      </c>
      <c r="V3105">
        <f>ROUND((108/100)*ROUND([1]Source!CS4250*[1]Source!I4250, 2), 2)</f>
        <v>32086.63</v>
      </c>
    </row>
    <row r="3106" spans="1:22" x14ac:dyDescent="0.25">
      <c r="C3106" s="53" t="str">
        <f>"Объем: "&amp;[1]Source!I4250&amp;"=2770,51/"&amp;"100"</f>
        <v>Объем: 27,7051=2770,51/100</v>
      </c>
    </row>
    <row r="3107" spans="1:22" ht="14.5" x14ac:dyDescent="0.35">
      <c r="A3107" s="51"/>
      <c r="B3107" s="51"/>
      <c r="C3107" s="51" t="s">
        <v>183</v>
      </c>
      <c r="D3107" s="50"/>
      <c r="E3107" s="48"/>
      <c r="F3107" s="42">
        <f>[1]Source!AO4250</f>
        <v>604.16999999999996</v>
      </c>
      <c r="G3107" s="49" t="str">
        <f>[1]Source!DG4250</f>
        <v>)*4</v>
      </c>
      <c r="H3107" s="48">
        <f>[1]Source!AV4250</f>
        <v>1</v>
      </c>
      <c r="I3107" s="48">
        <f>IF([1]Source!BA4250&lt;&gt; 0, [1]Source!BA4250, 1)</f>
        <v>1</v>
      </c>
      <c r="J3107" s="42">
        <f>[1]Source!S4250</f>
        <v>66954.36</v>
      </c>
      <c r="K3107" s="42"/>
    </row>
    <row r="3108" spans="1:22" ht="14.5" x14ac:dyDescent="0.35">
      <c r="A3108" s="51"/>
      <c r="B3108" s="51"/>
      <c r="C3108" s="51" t="s">
        <v>182</v>
      </c>
      <c r="D3108" s="50"/>
      <c r="E3108" s="48"/>
      <c r="F3108" s="42">
        <f>[1]Source!AM4250</f>
        <v>413.81</v>
      </c>
      <c r="G3108" s="49" t="str">
        <f>[1]Source!DE4250</f>
        <v>)*4</v>
      </c>
      <c r="H3108" s="48">
        <f>[1]Source!AV4250</f>
        <v>1</v>
      </c>
      <c r="I3108" s="48">
        <f>IF([1]Source!BB4250&lt;&gt; 0, [1]Source!BB4250, 1)</f>
        <v>1</v>
      </c>
      <c r="J3108" s="42">
        <f>[1]Source!Q4250</f>
        <v>45858.59</v>
      </c>
      <c r="K3108" s="42"/>
    </row>
    <row r="3109" spans="1:22" ht="14.5" x14ac:dyDescent="0.35">
      <c r="A3109" s="51"/>
      <c r="B3109" s="51"/>
      <c r="C3109" s="51" t="s">
        <v>181</v>
      </c>
      <c r="D3109" s="50"/>
      <c r="E3109" s="48"/>
      <c r="F3109" s="42">
        <f>[1]Source!AN4250</f>
        <v>268.08999999999997</v>
      </c>
      <c r="G3109" s="49" t="str">
        <f>[1]Source!DF4250</f>
        <v>)*4</v>
      </c>
      <c r="H3109" s="48">
        <f>[1]Source!AV4250</f>
        <v>1</v>
      </c>
      <c r="I3109" s="48">
        <f>IF([1]Source!BS4250&lt;&gt; 0, [1]Source!BS4250, 1)</f>
        <v>1</v>
      </c>
      <c r="J3109" s="52">
        <f>[1]Source!R4250</f>
        <v>29709.84</v>
      </c>
      <c r="K3109" s="42"/>
    </row>
    <row r="3110" spans="1:22" ht="14.5" x14ac:dyDescent="0.35">
      <c r="A3110" s="51"/>
      <c r="B3110" s="51"/>
      <c r="C3110" s="51" t="s">
        <v>180</v>
      </c>
      <c r="D3110" s="50"/>
      <c r="E3110" s="48"/>
      <c r="F3110" s="42">
        <f>[1]Source!AL4250</f>
        <v>16.260000000000002</v>
      </c>
      <c r="G3110" s="49" t="str">
        <f>[1]Source!DD4250</f>
        <v>)*4</v>
      </c>
      <c r="H3110" s="48">
        <f>[1]Source!AW4250</f>
        <v>1</v>
      </c>
      <c r="I3110" s="48">
        <f>IF([1]Source!BC4250&lt;&gt; 0, [1]Source!BC4250, 1)</f>
        <v>1</v>
      </c>
      <c r="J3110" s="42">
        <f>[1]Source!P4250</f>
        <v>1801.94</v>
      </c>
      <c r="K3110" s="42"/>
    </row>
    <row r="3111" spans="1:22" ht="14.5" x14ac:dyDescent="0.35">
      <c r="A3111" s="51"/>
      <c r="B3111" s="51"/>
      <c r="C3111" s="51" t="s">
        <v>179</v>
      </c>
      <c r="D3111" s="50" t="s">
        <v>176</v>
      </c>
      <c r="E3111" s="48">
        <f>[1]Source!AT4250</f>
        <v>70</v>
      </c>
      <c r="F3111" s="42"/>
      <c r="G3111" s="49"/>
      <c r="H3111" s="48"/>
      <c r="I3111" s="48"/>
      <c r="J3111" s="42">
        <f>SUM(R3105:R3110)</f>
        <v>46868.05</v>
      </c>
      <c r="K3111" s="42"/>
    </row>
    <row r="3112" spans="1:22" ht="14.5" x14ac:dyDescent="0.35">
      <c r="A3112" s="51"/>
      <c r="B3112" s="51"/>
      <c r="C3112" s="51" t="s">
        <v>178</v>
      </c>
      <c r="D3112" s="50" t="s">
        <v>176</v>
      </c>
      <c r="E3112" s="48">
        <f>[1]Source!AU4250</f>
        <v>10</v>
      </c>
      <c r="F3112" s="42"/>
      <c r="G3112" s="49"/>
      <c r="H3112" s="48"/>
      <c r="I3112" s="48"/>
      <c r="J3112" s="42">
        <f>SUM(T3105:T3111)</f>
        <v>6695.44</v>
      </c>
      <c r="K3112" s="42"/>
    </row>
    <row r="3113" spans="1:22" ht="14.5" x14ac:dyDescent="0.35">
      <c r="A3113" s="51"/>
      <c r="B3113" s="51"/>
      <c r="C3113" s="51" t="s">
        <v>177</v>
      </c>
      <c r="D3113" s="50" t="s">
        <v>176</v>
      </c>
      <c r="E3113" s="48">
        <f>108</f>
        <v>108</v>
      </c>
      <c r="F3113" s="42"/>
      <c r="G3113" s="49"/>
      <c r="H3113" s="48"/>
      <c r="I3113" s="48"/>
      <c r="J3113" s="42">
        <f>SUM(V3105:V3112)</f>
        <v>32086.63</v>
      </c>
      <c r="K3113" s="42"/>
    </row>
    <row r="3114" spans="1:22" ht="14.5" x14ac:dyDescent="0.35">
      <c r="A3114" s="51"/>
      <c r="B3114" s="51"/>
      <c r="C3114" s="51" t="s">
        <v>175</v>
      </c>
      <c r="D3114" s="50" t="s">
        <v>174</v>
      </c>
      <c r="E3114" s="48">
        <f>[1]Source!AQ4250</f>
        <v>2.1</v>
      </c>
      <c r="F3114" s="42"/>
      <c r="G3114" s="49" t="str">
        <f>[1]Source!DI4250</f>
        <v>)*4</v>
      </c>
      <c r="H3114" s="48">
        <f>[1]Source!AV4250</f>
        <v>1</v>
      </c>
      <c r="I3114" s="48"/>
      <c r="J3114" s="42"/>
      <c r="K3114" s="42">
        <f>[1]Source!U4250</f>
        <v>232.72284000000002</v>
      </c>
    </row>
    <row r="3115" spans="1:22" ht="14" x14ac:dyDescent="0.3">
      <c r="A3115" s="47"/>
      <c r="B3115" s="47"/>
      <c r="C3115" s="47"/>
      <c r="D3115" s="47"/>
      <c r="E3115" s="47"/>
      <c r="F3115" s="47"/>
      <c r="G3115" s="47"/>
      <c r="H3115" s="47"/>
      <c r="I3115" s="183">
        <f>J3107+J3108+J3110+J3111+J3112+J3113</f>
        <v>200265.01</v>
      </c>
      <c r="J3115" s="183"/>
      <c r="K3115" s="46">
        <f>IF([1]Source!I4250&lt;&gt;0, ROUND(I3115/[1]Source!I4250, 2), 0)</f>
        <v>7228.45</v>
      </c>
      <c r="P3115" s="45">
        <f>I3115</f>
        <v>200265.01</v>
      </c>
    </row>
    <row r="3116" spans="1:22" ht="42" x14ac:dyDescent="0.35">
      <c r="A3116" s="51">
        <v>302</v>
      </c>
      <c r="B3116" s="51" t="str">
        <f>[1]Source!F4251</f>
        <v>1.18-2103-1-1/1</v>
      </c>
      <c r="C3116" s="51" t="str">
        <f>[1]Source!G4251</f>
        <v>Очистка воздуховодов механизированным способом (от жировых отложений)</v>
      </c>
      <c r="D3116" s="50" t="str">
        <f>[1]Source!H4251</f>
        <v>100 м2</v>
      </c>
      <c r="E3116" s="48">
        <f>[1]Source!I4251</f>
        <v>2.57</v>
      </c>
      <c r="F3116" s="42"/>
      <c r="G3116" s="49"/>
      <c r="H3116" s="48"/>
      <c r="I3116" s="48"/>
      <c r="J3116" s="42"/>
      <c r="K3116" s="42"/>
      <c r="Q3116">
        <f>ROUND(([1]Source!BZ4251/100)*ROUND(([1]Source!AF4251*[1]Source!AV4251)*[1]Source!I4251, 2), 2)</f>
        <v>27168.93</v>
      </c>
      <c r="R3116">
        <f>[1]Source!X4251</f>
        <v>27168.93</v>
      </c>
      <c r="S3116">
        <f>ROUND(([1]Source!CA4251/100)*ROUND(([1]Source!AF4251*[1]Source!AV4251)*[1]Source!I4251, 2), 2)</f>
        <v>3881.28</v>
      </c>
      <c r="T3116">
        <f>[1]Source!Y4251</f>
        <v>3881.28</v>
      </c>
      <c r="U3116">
        <f>ROUND((175/100)*ROUND(([1]Source!AE4251*[1]Source!AV4251)*[1]Source!I4251, 2), 2)</f>
        <v>30787.02</v>
      </c>
      <c r="V3116">
        <f>ROUND((108/100)*ROUND([1]Source!CS4251*[1]Source!I4251, 2), 2)</f>
        <v>18999.990000000002</v>
      </c>
    </row>
    <row r="3117" spans="1:22" x14ac:dyDescent="0.25">
      <c r="C3117" s="53" t="str">
        <f>"Объем: "&amp;[1]Source!I4251&amp;"=257/"&amp;"100"</f>
        <v>Объем: 2,57=257/100</v>
      </c>
    </row>
    <row r="3118" spans="1:22" ht="14.5" x14ac:dyDescent="0.35">
      <c r="A3118" s="51"/>
      <c r="B3118" s="51"/>
      <c r="C3118" s="51" t="s">
        <v>183</v>
      </c>
      <c r="D3118" s="50"/>
      <c r="E3118" s="48"/>
      <c r="F3118" s="42">
        <f>[1]Source!AO4251</f>
        <v>3775.56</v>
      </c>
      <c r="G3118" s="49" t="str">
        <f>[1]Source!DG4251</f>
        <v>)*4</v>
      </c>
      <c r="H3118" s="48">
        <f>[1]Source!AV4251</f>
        <v>1</v>
      </c>
      <c r="I3118" s="48">
        <f>IF([1]Source!BA4251&lt;&gt; 0, [1]Source!BA4251, 1)</f>
        <v>1</v>
      </c>
      <c r="J3118" s="42">
        <f>[1]Source!S4251</f>
        <v>38812.76</v>
      </c>
      <c r="K3118" s="42"/>
    </row>
    <row r="3119" spans="1:22" ht="14.5" x14ac:dyDescent="0.35">
      <c r="A3119" s="51"/>
      <c r="B3119" s="51"/>
      <c r="C3119" s="51" t="s">
        <v>182</v>
      </c>
      <c r="D3119" s="50"/>
      <c r="E3119" s="48"/>
      <c r="F3119" s="42">
        <f>[1]Source!AM4251</f>
        <v>2764.63</v>
      </c>
      <c r="G3119" s="49" t="str">
        <f>[1]Source!DE4251</f>
        <v>)*4</v>
      </c>
      <c r="H3119" s="48">
        <f>[1]Source!AV4251</f>
        <v>1</v>
      </c>
      <c r="I3119" s="48">
        <f>IF([1]Source!BB4251&lt;&gt; 0, [1]Source!BB4251, 1)</f>
        <v>1</v>
      </c>
      <c r="J3119" s="42">
        <f>[1]Source!Q4251</f>
        <v>28420.400000000001</v>
      </c>
      <c r="K3119" s="42"/>
    </row>
    <row r="3120" spans="1:22" ht="14.5" x14ac:dyDescent="0.35">
      <c r="A3120" s="51"/>
      <c r="B3120" s="51"/>
      <c r="C3120" s="51" t="s">
        <v>181</v>
      </c>
      <c r="D3120" s="50"/>
      <c r="E3120" s="48"/>
      <c r="F3120" s="42">
        <f>[1]Source!AN4251</f>
        <v>1711.34</v>
      </c>
      <c r="G3120" s="49" t="str">
        <f>[1]Source!DF4251</f>
        <v>)*4</v>
      </c>
      <c r="H3120" s="48">
        <f>[1]Source!AV4251</f>
        <v>1</v>
      </c>
      <c r="I3120" s="48">
        <f>IF([1]Source!BS4251&lt;&gt; 0, [1]Source!BS4251, 1)</f>
        <v>1</v>
      </c>
      <c r="J3120" s="52">
        <f>[1]Source!R4251</f>
        <v>17592.580000000002</v>
      </c>
      <c r="K3120" s="42"/>
    </row>
    <row r="3121" spans="1:22" ht="14.5" x14ac:dyDescent="0.35">
      <c r="A3121" s="51"/>
      <c r="B3121" s="51"/>
      <c r="C3121" s="51" t="s">
        <v>180</v>
      </c>
      <c r="D3121" s="50"/>
      <c r="E3121" s="48"/>
      <c r="F3121" s="42">
        <f>[1]Source!AL4251</f>
        <v>4.3899999999999997</v>
      </c>
      <c r="G3121" s="49" t="str">
        <f>[1]Source!DD4251</f>
        <v>)*4</v>
      </c>
      <c r="H3121" s="48">
        <f>[1]Source!AW4251</f>
        <v>1</v>
      </c>
      <c r="I3121" s="48">
        <f>IF([1]Source!BC4251&lt;&gt; 0, [1]Source!BC4251, 1)</f>
        <v>1</v>
      </c>
      <c r="J3121" s="42">
        <f>[1]Source!P4251</f>
        <v>45.13</v>
      </c>
      <c r="K3121" s="42"/>
    </row>
    <row r="3122" spans="1:22" ht="14.5" x14ac:dyDescent="0.35">
      <c r="A3122" s="51"/>
      <c r="B3122" s="51"/>
      <c r="C3122" s="51" t="s">
        <v>179</v>
      </c>
      <c r="D3122" s="50" t="s">
        <v>176</v>
      </c>
      <c r="E3122" s="48">
        <f>[1]Source!AT4251</f>
        <v>70</v>
      </c>
      <c r="F3122" s="42"/>
      <c r="G3122" s="49"/>
      <c r="H3122" s="48"/>
      <c r="I3122" s="48"/>
      <c r="J3122" s="42">
        <f>SUM(R3116:R3121)</f>
        <v>27168.93</v>
      </c>
      <c r="K3122" s="42"/>
    </row>
    <row r="3123" spans="1:22" ht="14.5" x14ac:dyDescent="0.35">
      <c r="A3123" s="51"/>
      <c r="B3123" s="51"/>
      <c r="C3123" s="51" t="s">
        <v>178</v>
      </c>
      <c r="D3123" s="50" t="s">
        <v>176</v>
      </c>
      <c r="E3123" s="48">
        <f>[1]Source!AU4251</f>
        <v>10</v>
      </c>
      <c r="F3123" s="42"/>
      <c r="G3123" s="49"/>
      <c r="H3123" s="48"/>
      <c r="I3123" s="48"/>
      <c r="J3123" s="42">
        <f>SUM(T3116:T3122)</f>
        <v>3881.28</v>
      </c>
      <c r="K3123" s="42"/>
    </row>
    <row r="3124" spans="1:22" ht="14.5" x14ac:dyDescent="0.35">
      <c r="A3124" s="51"/>
      <c r="B3124" s="51"/>
      <c r="C3124" s="51" t="s">
        <v>177</v>
      </c>
      <c r="D3124" s="50" t="s">
        <v>176</v>
      </c>
      <c r="E3124" s="48">
        <f>108</f>
        <v>108</v>
      </c>
      <c r="F3124" s="42"/>
      <c r="G3124" s="49"/>
      <c r="H3124" s="48"/>
      <c r="I3124" s="48"/>
      <c r="J3124" s="42">
        <f>SUM(V3116:V3123)</f>
        <v>18999.990000000002</v>
      </c>
      <c r="K3124" s="42"/>
    </row>
    <row r="3125" spans="1:22" ht="14.5" x14ac:dyDescent="0.35">
      <c r="A3125" s="51"/>
      <c r="B3125" s="51"/>
      <c r="C3125" s="51" t="s">
        <v>175</v>
      </c>
      <c r="D3125" s="50" t="s">
        <v>174</v>
      </c>
      <c r="E3125" s="48">
        <f>[1]Source!AQ4251</f>
        <v>13.13</v>
      </c>
      <c r="F3125" s="42"/>
      <c r="G3125" s="49" t="str">
        <f>[1]Source!DI4251</f>
        <v>)*4</v>
      </c>
      <c r="H3125" s="48">
        <f>[1]Source!AV4251</f>
        <v>1</v>
      </c>
      <c r="I3125" s="48"/>
      <c r="J3125" s="42"/>
      <c r="K3125" s="42">
        <f>[1]Source!U4251</f>
        <v>134.97640000000001</v>
      </c>
    </row>
    <row r="3126" spans="1:22" ht="14" x14ac:dyDescent="0.3">
      <c r="A3126" s="47"/>
      <c r="B3126" s="47"/>
      <c r="C3126" s="47"/>
      <c r="D3126" s="47"/>
      <c r="E3126" s="47"/>
      <c r="F3126" s="47"/>
      <c r="G3126" s="47"/>
      <c r="H3126" s="47"/>
      <c r="I3126" s="183">
        <f>J3118+J3119+J3121+J3122+J3123+J3124</f>
        <v>117328.49</v>
      </c>
      <c r="J3126" s="183"/>
      <c r="K3126" s="46">
        <f>IF([1]Source!I4251&lt;&gt;0, ROUND(I3126/[1]Source!I4251, 2), 0)</f>
        <v>45653.11</v>
      </c>
      <c r="P3126" s="45">
        <f>I3126</f>
        <v>117328.49</v>
      </c>
    </row>
    <row r="3127" spans="1:22" ht="42" x14ac:dyDescent="0.35">
      <c r="A3127" s="51">
        <v>303</v>
      </c>
      <c r="B3127" s="51" t="str">
        <f>[1]Source!F4252</f>
        <v>1.18-2103-1-2/1</v>
      </c>
      <c r="C3127" s="51" t="str">
        <f>[1]Source!G4252</f>
        <v>Дезинфекция воздуховодов, добавлять к поз. 1.18-2103-1-1 (от жировых отложений)</v>
      </c>
      <c r="D3127" s="50" t="str">
        <f>[1]Source!H4252</f>
        <v>100 м2</v>
      </c>
      <c r="E3127" s="48">
        <f>[1]Source!I4252</f>
        <v>2.57</v>
      </c>
      <c r="F3127" s="42"/>
      <c r="G3127" s="49"/>
      <c r="H3127" s="48"/>
      <c r="I3127" s="48"/>
      <c r="J3127" s="42"/>
      <c r="K3127" s="42"/>
      <c r="Q3127">
        <f>ROUND(([1]Source!BZ4252/100)*ROUND(([1]Source!AF4252*[1]Source!AV4252)*[1]Source!I4252, 2), 2)</f>
        <v>4347.6099999999997</v>
      </c>
      <c r="R3127">
        <f>[1]Source!X4252</f>
        <v>4347.6099999999997</v>
      </c>
      <c r="S3127">
        <f>ROUND(([1]Source!CA4252/100)*ROUND(([1]Source!AF4252*[1]Source!AV4252)*[1]Source!I4252, 2), 2)</f>
        <v>621.09</v>
      </c>
      <c r="T3127">
        <f>[1]Source!Y4252</f>
        <v>621.09</v>
      </c>
      <c r="U3127">
        <f>ROUND((175/100)*ROUND(([1]Source!AE4252*[1]Source!AV4252)*[1]Source!I4252, 2), 2)</f>
        <v>4822.95</v>
      </c>
      <c r="V3127">
        <f>ROUND((108/100)*ROUND([1]Source!CS4252*[1]Source!I4252, 2), 2)</f>
        <v>2976.45</v>
      </c>
    </row>
    <row r="3128" spans="1:22" x14ac:dyDescent="0.25">
      <c r="C3128" s="53" t="str">
        <f>"Объем: "&amp;[1]Source!I4252&amp;"=257/"&amp;"100"</f>
        <v>Объем: 2,57=257/100</v>
      </c>
    </row>
    <row r="3129" spans="1:22" ht="14.5" x14ac:dyDescent="0.35">
      <c r="A3129" s="51"/>
      <c r="B3129" s="51"/>
      <c r="C3129" s="51" t="s">
        <v>183</v>
      </c>
      <c r="D3129" s="50"/>
      <c r="E3129" s="48"/>
      <c r="F3129" s="42">
        <f>[1]Source!AO4252</f>
        <v>604.16999999999996</v>
      </c>
      <c r="G3129" s="49" t="str">
        <f>[1]Source!DG4252</f>
        <v>)*4</v>
      </c>
      <c r="H3129" s="48">
        <f>[1]Source!AV4252</f>
        <v>1</v>
      </c>
      <c r="I3129" s="48">
        <f>IF([1]Source!BA4252&lt;&gt; 0, [1]Source!BA4252, 1)</f>
        <v>1</v>
      </c>
      <c r="J3129" s="42">
        <f>[1]Source!S4252</f>
        <v>6210.87</v>
      </c>
      <c r="K3129" s="42"/>
    </row>
    <row r="3130" spans="1:22" ht="14.5" x14ac:dyDescent="0.35">
      <c r="A3130" s="51"/>
      <c r="B3130" s="51"/>
      <c r="C3130" s="51" t="s">
        <v>182</v>
      </c>
      <c r="D3130" s="50"/>
      <c r="E3130" s="48"/>
      <c r="F3130" s="42">
        <f>[1]Source!AM4252</f>
        <v>413.81</v>
      </c>
      <c r="G3130" s="49" t="str">
        <f>[1]Source!DE4252</f>
        <v>)*4</v>
      </c>
      <c r="H3130" s="48">
        <f>[1]Source!AV4252</f>
        <v>1</v>
      </c>
      <c r="I3130" s="48">
        <f>IF([1]Source!BB4252&lt;&gt; 0, [1]Source!BB4252, 1)</f>
        <v>1</v>
      </c>
      <c r="J3130" s="42">
        <f>[1]Source!Q4252</f>
        <v>4253.97</v>
      </c>
      <c r="K3130" s="42"/>
    </row>
    <row r="3131" spans="1:22" ht="14.5" x14ac:dyDescent="0.35">
      <c r="A3131" s="51"/>
      <c r="B3131" s="51"/>
      <c r="C3131" s="51" t="s">
        <v>181</v>
      </c>
      <c r="D3131" s="50"/>
      <c r="E3131" s="48"/>
      <c r="F3131" s="42">
        <f>[1]Source!AN4252</f>
        <v>268.08999999999997</v>
      </c>
      <c r="G3131" s="49" t="str">
        <f>[1]Source!DF4252</f>
        <v>)*4</v>
      </c>
      <c r="H3131" s="48">
        <f>[1]Source!AV4252</f>
        <v>1</v>
      </c>
      <c r="I3131" s="48">
        <f>IF([1]Source!BS4252&lt;&gt; 0, [1]Source!BS4252, 1)</f>
        <v>1</v>
      </c>
      <c r="J3131" s="52">
        <f>[1]Source!R4252</f>
        <v>2755.97</v>
      </c>
      <c r="K3131" s="42"/>
    </row>
    <row r="3132" spans="1:22" ht="14.5" x14ac:dyDescent="0.35">
      <c r="A3132" s="51"/>
      <c r="B3132" s="51"/>
      <c r="C3132" s="51" t="s">
        <v>180</v>
      </c>
      <c r="D3132" s="50"/>
      <c r="E3132" s="48"/>
      <c r="F3132" s="42">
        <f>[1]Source!AL4252</f>
        <v>16.260000000000002</v>
      </c>
      <c r="G3132" s="49" t="str">
        <f>[1]Source!DD4252</f>
        <v>)*4</v>
      </c>
      <c r="H3132" s="48">
        <f>[1]Source!AW4252</f>
        <v>1</v>
      </c>
      <c r="I3132" s="48">
        <f>IF([1]Source!BC4252&lt;&gt; 0, [1]Source!BC4252, 1)</f>
        <v>1</v>
      </c>
      <c r="J3132" s="42">
        <f>[1]Source!P4252</f>
        <v>167.15</v>
      </c>
      <c r="K3132" s="42"/>
    </row>
    <row r="3133" spans="1:22" ht="14.5" x14ac:dyDescent="0.35">
      <c r="A3133" s="51"/>
      <c r="B3133" s="51"/>
      <c r="C3133" s="51" t="s">
        <v>179</v>
      </c>
      <c r="D3133" s="50" t="s">
        <v>176</v>
      </c>
      <c r="E3133" s="48">
        <f>[1]Source!AT4252</f>
        <v>70</v>
      </c>
      <c r="F3133" s="42"/>
      <c r="G3133" s="49"/>
      <c r="H3133" s="48"/>
      <c r="I3133" s="48"/>
      <c r="J3133" s="42">
        <f>SUM(R3127:R3132)</f>
        <v>4347.6099999999997</v>
      </c>
      <c r="K3133" s="42"/>
    </row>
    <row r="3134" spans="1:22" ht="14.5" x14ac:dyDescent="0.35">
      <c r="A3134" s="51"/>
      <c r="B3134" s="51"/>
      <c r="C3134" s="51" t="s">
        <v>178</v>
      </c>
      <c r="D3134" s="50" t="s">
        <v>176</v>
      </c>
      <c r="E3134" s="48">
        <f>[1]Source!AU4252</f>
        <v>10</v>
      </c>
      <c r="F3134" s="42"/>
      <c r="G3134" s="49"/>
      <c r="H3134" s="48"/>
      <c r="I3134" s="48"/>
      <c r="J3134" s="42">
        <f>SUM(T3127:T3133)</f>
        <v>621.09</v>
      </c>
      <c r="K3134" s="42"/>
    </row>
    <row r="3135" spans="1:22" ht="14.5" x14ac:dyDescent="0.35">
      <c r="A3135" s="51"/>
      <c r="B3135" s="51"/>
      <c r="C3135" s="51" t="s">
        <v>177</v>
      </c>
      <c r="D3135" s="50" t="s">
        <v>176</v>
      </c>
      <c r="E3135" s="48">
        <f>108</f>
        <v>108</v>
      </c>
      <c r="F3135" s="42"/>
      <c r="G3135" s="49"/>
      <c r="H3135" s="48"/>
      <c r="I3135" s="48"/>
      <c r="J3135" s="42">
        <f>SUM(V3127:V3134)</f>
        <v>2976.45</v>
      </c>
      <c r="K3135" s="42"/>
    </row>
    <row r="3136" spans="1:22" ht="14.5" x14ac:dyDescent="0.35">
      <c r="A3136" s="51"/>
      <c r="B3136" s="51"/>
      <c r="C3136" s="51" t="s">
        <v>175</v>
      </c>
      <c r="D3136" s="50" t="s">
        <v>174</v>
      </c>
      <c r="E3136" s="48">
        <f>[1]Source!AQ4252</f>
        <v>2.1</v>
      </c>
      <c r="F3136" s="42"/>
      <c r="G3136" s="49" t="str">
        <f>[1]Source!DI4252</f>
        <v>)*4</v>
      </c>
      <c r="H3136" s="48">
        <f>[1]Source!AV4252</f>
        <v>1</v>
      </c>
      <c r="I3136" s="48"/>
      <c r="J3136" s="42"/>
      <c r="K3136" s="42">
        <f>[1]Source!U4252</f>
        <v>21.588000000000001</v>
      </c>
    </row>
    <row r="3137" spans="1:22" ht="14" x14ac:dyDescent="0.3">
      <c r="A3137" s="47"/>
      <c r="B3137" s="47"/>
      <c r="C3137" s="47"/>
      <c r="D3137" s="47"/>
      <c r="E3137" s="47"/>
      <c r="F3137" s="47"/>
      <c r="G3137" s="47"/>
      <c r="H3137" s="47"/>
      <c r="I3137" s="183">
        <f>J3129+J3130+J3132+J3133+J3134+J3135</f>
        <v>18577.14</v>
      </c>
      <c r="J3137" s="183"/>
      <c r="K3137" s="46">
        <f>IF([1]Source!I4252&lt;&gt;0, ROUND(I3137/[1]Source!I4252, 2), 0)</f>
        <v>7228.46</v>
      </c>
      <c r="P3137" s="45">
        <f>I3137</f>
        <v>18577.14</v>
      </c>
    </row>
    <row r="3139" spans="1:22" ht="14" x14ac:dyDescent="0.3">
      <c r="A3139" s="189" t="str">
        <f>CONCATENATE("Итого по разделу: ",IF([1]Source!G4254&lt;&gt;"Новый раздел", [1]Source!G4254, ""))</f>
        <v>Итого по разделу: Воздуховоды строения №№321-332</v>
      </c>
      <c r="B3139" s="189"/>
      <c r="C3139" s="189"/>
      <c r="D3139" s="189"/>
      <c r="E3139" s="189"/>
      <c r="F3139" s="189"/>
      <c r="G3139" s="189"/>
      <c r="H3139" s="189"/>
      <c r="I3139" s="184">
        <f>SUM(P3093:P3138)</f>
        <v>1600994.3599999999</v>
      </c>
      <c r="J3139" s="185"/>
      <c r="K3139" s="38"/>
    </row>
    <row r="3142" spans="1:22" ht="16.5" x14ac:dyDescent="0.35">
      <c r="A3142" s="190" t="str">
        <f>CONCATENATE("Раздел: ",IF([1]Source!G4284&lt;&gt;"Новый раздел", [1]Source!G4284, ""))</f>
        <v>Раздел: Насосные установки</v>
      </c>
      <c r="B3142" s="190"/>
      <c r="C3142" s="190"/>
      <c r="D3142" s="190"/>
      <c r="E3142" s="190"/>
      <c r="F3142" s="190"/>
      <c r="G3142" s="190"/>
      <c r="H3142" s="190"/>
      <c r="I3142" s="190"/>
      <c r="J3142" s="190"/>
      <c r="K3142" s="190"/>
    </row>
    <row r="3143" spans="1:22" ht="42" x14ac:dyDescent="0.35">
      <c r="A3143" s="51">
        <v>304</v>
      </c>
      <c r="B3143" s="51" t="str">
        <f>[1]Source!F4288</f>
        <v>1.16-2303-2-1/1</v>
      </c>
      <c r="C3143" s="51" t="str">
        <f>[1]Source!G4288</f>
        <v>Техническое обслуживание насоса для сточных вод типа Грундфос EF (Насосы Grundfos Hydro Multi-E 2 CRE) прим.</v>
      </c>
      <c r="D3143" s="50" t="str">
        <f>[1]Source!H4288</f>
        <v>шт.</v>
      </c>
      <c r="E3143" s="48">
        <f>[1]Source!I4288</f>
        <v>2</v>
      </c>
      <c r="F3143" s="42"/>
      <c r="G3143" s="49"/>
      <c r="H3143" s="48"/>
      <c r="I3143" s="48"/>
      <c r="J3143" s="42"/>
      <c r="K3143" s="42"/>
      <c r="Q3143">
        <f>ROUND(([1]Source!BZ4288/100)*ROUND(([1]Source!AF4288*[1]Source!AV4288)*[1]Source!I4288, 2), 2)</f>
        <v>10166.129999999999</v>
      </c>
      <c r="R3143">
        <f>[1]Source!X4288</f>
        <v>10166.129999999999</v>
      </c>
      <c r="S3143">
        <f>ROUND(([1]Source!CA4288/100)*ROUND(([1]Source!AF4288*[1]Source!AV4288)*[1]Source!I4288, 2), 2)</f>
        <v>1452.3</v>
      </c>
      <c r="T3143">
        <f>[1]Source!Y4288</f>
        <v>1452.3</v>
      </c>
      <c r="U3143">
        <f>ROUND((175/100)*ROUND(([1]Source!AE4288*[1]Source!AV4288)*[1]Source!I4288, 2), 2)</f>
        <v>0</v>
      </c>
      <c r="V3143">
        <f>ROUND((108/100)*ROUND([1]Source!CS4288*[1]Source!I4288, 2), 2)</f>
        <v>0</v>
      </c>
    </row>
    <row r="3144" spans="1:22" ht="14.5" x14ac:dyDescent="0.35">
      <c r="A3144" s="51"/>
      <c r="B3144" s="51"/>
      <c r="C3144" s="51" t="s">
        <v>183</v>
      </c>
      <c r="D3144" s="50"/>
      <c r="E3144" s="48"/>
      <c r="F3144" s="42">
        <f>[1]Source!AO4288</f>
        <v>1815.38</v>
      </c>
      <c r="G3144" s="49" t="str">
        <f>[1]Source!DG4288</f>
        <v>)*4</v>
      </c>
      <c r="H3144" s="48">
        <f>[1]Source!AV4288</f>
        <v>1</v>
      </c>
      <c r="I3144" s="48">
        <f>IF([1]Source!BA4288&lt;&gt; 0, [1]Source!BA4288, 1)</f>
        <v>1</v>
      </c>
      <c r="J3144" s="42">
        <f>[1]Source!S4288</f>
        <v>14523.04</v>
      </c>
      <c r="K3144" s="42"/>
    </row>
    <row r="3145" spans="1:22" ht="14.5" x14ac:dyDescent="0.35">
      <c r="A3145" s="51"/>
      <c r="B3145" s="51"/>
      <c r="C3145" s="51" t="s">
        <v>180</v>
      </c>
      <c r="D3145" s="50"/>
      <c r="E3145" s="48"/>
      <c r="F3145" s="42">
        <f>[1]Source!AL4288</f>
        <v>87.02</v>
      </c>
      <c r="G3145" s="49" t="str">
        <f>[1]Source!DD4288</f>
        <v>)*4</v>
      </c>
      <c r="H3145" s="48">
        <f>[1]Source!AW4288</f>
        <v>1</v>
      </c>
      <c r="I3145" s="48">
        <f>IF([1]Source!BC4288&lt;&gt; 0, [1]Source!BC4288, 1)</f>
        <v>1</v>
      </c>
      <c r="J3145" s="42">
        <f>[1]Source!P4288</f>
        <v>696.16</v>
      </c>
      <c r="K3145" s="42"/>
    </row>
    <row r="3146" spans="1:22" ht="14.5" x14ac:dyDescent="0.35">
      <c r="A3146" s="51"/>
      <c r="B3146" s="51"/>
      <c r="C3146" s="51" t="s">
        <v>179</v>
      </c>
      <c r="D3146" s="50" t="s">
        <v>176</v>
      </c>
      <c r="E3146" s="48">
        <f>[1]Source!AT4288</f>
        <v>70</v>
      </c>
      <c r="F3146" s="42"/>
      <c r="G3146" s="49"/>
      <c r="H3146" s="48"/>
      <c r="I3146" s="48"/>
      <c r="J3146" s="42">
        <f>SUM(R3143:R3145)</f>
        <v>10166.129999999999</v>
      </c>
      <c r="K3146" s="42"/>
    </row>
    <row r="3147" spans="1:22" ht="14.5" x14ac:dyDescent="0.35">
      <c r="A3147" s="51"/>
      <c r="B3147" s="51"/>
      <c r="C3147" s="51" t="s">
        <v>178</v>
      </c>
      <c r="D3147" s="50" t="s">
        <v>176</v>
      </c>
      <c r="E3147" s="48">
        <f>[1]Source!AU4288</f>
        <v>10</v>
      </c>
      <c r="F3147" s="42"/>
      <c r="G3147" s="49"/>
      <c r="H3147" s="48"/>
      <c r="I3147" s="48"/>
      <c r="J3147" s="42">
        <f>SUM(T3143:T3146)</f>
        <v>1452.3</v>
      </c>
      <c r="K3147" s="42"/>
    </row>
    <row r="3148" spans="1:22" ht="14.5" x14ac:dyDescent="0.35">
      <c r="A3148" s="51"/>
      <c r="B3148" s="51"/>
      <c r="C3148" s="51" t="s">
        <v>175</v>
      </c>
      <c r="D3148" s="50" t="s">
        <v>174</v>
      </c>
      <c r="E3148" s="48">
        <f>[1]Source!AQ4288</f>
        <v>5</v>
      </c>
      <c r="F3148" s="42"/>
      <c r="G3148" s="49" t="str">
        <f>[1]Source!DI4288</f>
        <v>)*4</v>
      </c>
      <c r="H3148" s="48">
        <f>[1]Source!AV4288</f>
        <v>1</v>
      </c>
      <c r="I3148" s="48"/>
      <c r="J3148" s="42"/>
      <c r="K3148" s="42">
        <f>[1]Source!U4288</f>
        <v>40</v>
      </c>
    </row>
    <row r="3149" spans="1:22" ht="14" x14ac:dyDescent="0.3">
      <c r="A3149" s="47"/>
      <c r="B3149" s="47"/>
      <c r="C3149" s="47"/>
      <c r="D3149" s="47"/>
      <c r="E3149" s="47"/>
      <c r="F3149" s="47"/>
      <c r="G3149" s="47"/>
      <c r="H3149" s="47"/>
      <c r="I3149" s="183">
        <f>J3144+J3145+J3146+J3147</f>
        <v>26837.63</v>
      </c>
      <c r="J3149" s="183"/>
      <c r="K3149" s="46">
        <f>IF([1]Source!I4288&lt;&gt;0, ROUND(I3149/[1]Source!I4288, 2), 0)</f>
        <v>13418.82</v>
      </c>
      <c r="P3149" s="45">
        <f>I3149</f>
        <v>26837.63</v>
      </c>
    </row>
    <row r="3151" spans="1:22" ht="14" x14ac:dyDescent="0.3">
      <c r="A3151" s="189" t="str">
        <f>CONCATENATE("Итого по разделу: ",IF([1]Source!G4290&lt;&gt;"Новый раздел", [1]Source!G4290, ""))</f>
        <v>Итого по разделу: Насосные установки</v>
      </c>
      <c r="B3151" s="189"/>
      <c r="C3151" s="189"/>
      <c r="D3151" s="189"/>
      <c r="E3151" s="189"/>
      <c r="F3151" s="189"/>
      <c r="G3151" s="189"/>
      <c r="H3151" s="189"/>
      <c r="I3151" s="184">
        <f>SUM(P3142:P3150)</f>
        <v>26837.63</v>
      </c>
      <c r="J3151" s="185"/>
      <c r="K3151" s="38"/>
    </row>
    <row r="3154" spans="1:22" ht="16.5" x14ac:dyDescent="0.35">
      <c r="A3154" s="190" t="str">
        <f>CONCATENATE("Раздел: ",IF([1]Source!G4320&lt;&gt;"Новый раздел", [1]Source!G4320, ""))</f>
        <v>Раздел: Тепловые завесы</v>
      </c>
      <c r="B3154" s="190"/>
      <c r="C3154" s="190"/>
      <c r="D3154" s="190"/>
      <c r="E3154" s="190"/>
      <c r="F3154" s="190"/>
      <c r="G3154" s="190"/>
      <c r="H3154" s="190"/>
      <c r="I3154" s="190"/>
      <c r="J3154" s="190"/>
      <c r="K3154" s="190"/>
    </row>
    <row r="3155" spans="1:22" ht="70" x14ac:dyDescent="0.35">
      <c r="A3155" s="51">
        <v>305</v>
      </c>
      <c r="B3155" s="51" t="str">
        <f>[1]Source!F4324</f>
        <v>1.18-2303-4-4/1</v>
      </c>
      <c r="C3155" s="51" t="str">
        <f>[1]Source!G4324</f>
        <v>Техническое обслуживание горизонтальных тепловых завес с электрическим нагревателем производительностью по воздуху до 3000 м3/ч</v>
      </c>
      <c r="D3155" s="50" t="str">
        <f>[1]Source!H4324</f>
        <v>шт.</v>
      </c>
      <c r="E3155" s="48">
        <f>[1]Source!I4324</f>
        <v>1</v>
      </c>
      <c r="F3155" s="42"/>
      <c r="G3155" s="49"/>
      <c r="H3155" s="48"/>
      <c r="I3155" s="48"/>
      <c r="J3155" s="42"/>
      <c r="K3155" s="42"/>
      <c r="Q3155">
        <f>ROUND(([1]Source!BZ4324/100)*ROUND(([1]Source!AF4324*[1]Source!AV4324)*[1]Source!I4324, 2), 2)</f>
        <v>1463.92</v>
      </c>
      <c r="R3155">
        <f>[1]Source!X4324</f>
        <v>1463.92</v>
      </c>
      <c r="S3155">
        <f>ROUND(([1]Source!CA4324/100)*ROUND(([1]Source!AF4324*[1]Source!AV4324)*[1]Source!I4324, 2), 2)</f>
        <v>209.13</v>
      </c>
      <c r="T3155">
        <f>[1]Source!Y4324</f>
        <v>209.13</v>
      </c>
      <c r="U3155">
        <f>ROUND((175/100)*ROUND(([1]Source!AE4324*[1]Source!AV4324)*[1]Source!I4324, 2), 2)</f>
        <v>0.14000000000000001</v>
      </c>
      <c r="V3155">
        <f>ROUND((108/100)*ROUND([1]Source!CS4324*[1]Source!I4324, 2), 2)</f>
        <v>0.09</v>
      </c>
    </row>
    <row r="3156" spans="1:22" ht="14.5" x14ac:dyDescent="0.35">
      <c r="A3156" s="51"/>
      <c r="B3156" s="51"/>
      <c r="C3156" s="51" t="s">
        <v>183</v>
      </c>
      <c r="D3156" s="50"/>
      <c r="E3156" s="48"/>
      <c r="F3156" s="42">
        <f>[1]Source!AO4324</f>
        <v>522.83000000000004</v>
      </c>
      <c r="G3156" s="49" t="str">
        <f>[1]Source!DG4324</f>
        <v>)*4</v>
      </c>
      <c r="H3156" s="48">
        <f>[1]Source!AV4324</f>
        <v>1</v>
      </c>
      <c r="I3156" s="48">
        <f>IF([1]Source!BA4324&lt;&gt; 0, [1]Source!BA4324, 1)</f>
        <v>1</v>
      </c>
      <c r="J3156" s="42">
        <f>[1]Source!S4324</f>
        <v>2091.3200000000002</v>
      </c>
      <c r="K3156" s="42"/>
    </row>
    <row r="3157" spans="1:22" ht="14.5" x14ac:dyDescent="0.35">
      <c r="A3157" s="51"/>
      <c r="B3157" s="51"/>
      <c r="C3157" s="51" t="s">
        <v>182</v>
      </c>
      <c r="D3157" s="50"/>
      <c r="E3157" s="48"/>
      <c r="F3157" s="42">
        <f>[1]Source!AM4324</f>
        <v>5.57</v>
      </c>
      <c r="G3157" s="49" t="str">
        <f>[1]Source!DE4324</f>
        <v>)*4</v>
      </c>
      <c r="H3157" s="48">
        <f>[1]Source!AV4324</f>
        <v>1</v>
      </c>
      <c r="I3157" s="48">
        <f>IF([1]Source!BB4324&lt;&gt; 0, [1]Source!BB4324, 1)</f>
        <v>1</v>
      </c>
      <c r="J3157" s="42">
        <f>[1]Source!Q4324</f>
        <v>22.28</v>
      </c>
      <c r="K3157" s="42"/>
    </row>
    <row r="3158" spans="1:22" ht="14.5" x14ac:dyDescent="0.35">
      <c r="A3158" s="51"/>
      <c r="B3158" s="51"/>
      <c r="C3158" s="51" t="s">
        <v>181</v>
      </c>
      <c r="D3158" s="50"/>
      <c r="E3158" s="48"/>
      <c r="F3158" s="42">
        <f>[1]Source!AN4324</f>
        <v>0.02</v>
      </c>
      <c r="G3158" s="49" t="str">
        <f>[1]Source!DF4324</f>
        <v>)*4</v>
      </c>
      <c r="H3158" s="48">
        <f>[1]Source!AV4324</f>
        <v>1</v>
      </c>
      <c r="I3158" s="48">
        <f>IF([1]Source!BS4324&lt;&gt; 0, [1]Source!BS4324, 1)</f>
        <v>1</v>
      </c>
      <c r="J3158" s="52">
        <f>[1]Source!R4324</f>
        <v>0.08</v>
      </c>
      <c r="K3158" s="42"/>
    </row>
    <row r="3159" spans="1:22" ht="14.5" x14ac:dyDescent="0.35">
      <c r="A3159" s="51"/>
      <c r="B3159" s="51"/>
      <c r="C3159" s="51" t="s">
        <v>180</v>
      </c>
      <c r="D3159" s="50"/>
      <c r="E3159" s="48"/>
      <c r="F3159" s="42">
        <f>[1]Source!AL4324</f>
        <v>1.17</v>
      </c>
      <c r="G3159" s="49" t="str">
        <f>[1]Source!DD4324</f>
        <v>)*4</v>
      </c>
      <c r="H3159" s="48">
        <f>[1]Source!AW4324</f>
        <v>1</v>
      </c>
      <c r="I3159" s="48">
        <f>IF([1]Source!BC4324&lt;&gt; 0, [1]Source!BC4324, 1)</f>
        <v>1</v>
      </c>
      <c r="J3159" s="42">
        <f>[1]Source!P4324</f>
        <v>4.68</v>
      </c>
      <c r="K3159" s="42"/>
    </row>
    <row r="3160" spans="1:22" ht="14.5" x14ac:dyDescent="0.35">
      <c r="A3160" s="51"/>
      <c r="B3160" s="51"/>
      <c r="C3160" s="51" t="s">
        <v>179</v>
      </c>
      <c r="D3160" s="50" t="s">
        <v>176</v>
      </c>
      <c r="E3160" s="48">
        <f>[1]Source!AT4324</f>
        <v>70</v>
      </c>
      <c r="F3160" s="42"/>
      <c r="G3160" s="49"/>
      <c r="H3160" s="48"/>
      <c r="I3160" s="48"/>
      <c r="J3160" s="42">
        <f>SUM(R3155:R3159)</f>
        <v>1463.92</v>
      </c>
      <c r="K3160" s="42"/>
    </row>
    <row r="3161" spans="1:22" ht="14.5" x14ac:dyDescent="0.35">
      <c r="A3161" s="51"/>
      <c r="B3161" s="51"/>
      <c r="C3161" s="51" t="s">
        <v>178</v>
      </c>
      <c r="D3161" s="50" t="s">
        <v>176</v>
      </c>
      <c r="E3161" s="48">
        <f>[1]Source!AU4324</f>
        <v>10</v>
      </c>
      <c r="F3161" s="42"/>
      <c r="G3161" s="49"/>
      <c r="H3161" s="48"/>
      <c r="I3161" s="48"/>
      <c r="J3161" s="42">
        <f>SUM(T3155:T3160)</f>
        <v>209.13</v>
      </c>
      <c r="K3161" s="42"/>
    </row>
    <row r="3162" spans="1:22" ht="14.5" x14ac:dyDescent="0.35">
      <c r="A3162" s="51"/>
      <c r="B3162" s="51"/>
      <c r="C3162" s="51" t="s">
        <v>177</v>
      </c>
      <c r="D3162" s="50" t="s">
        <v>176</v>
      </c>
      <c r="E3162" s="48">
        <f>108</f>
        <v>108</v>
      </c>
      <c r="F3162" s="42"/>
      <c r="G3162" s="49"/>
      <c r="H3162" s="48"/>
      <c r="I3162" s="48"/>
      <c r="J3162" s="42">
        <f>SUM(V3155:V3161)</f>
        <v>0.09</v>
      </c>
      <c r="K3162" s="42"/>
    </row>
    <row r="3163" spans="1:22" ht="14.5" x14ac:dyDescent="0.35">
      <c r="A3163" s="51"/>
      <c r="B3163" s="51"/>
      <c r="C3163" s="51" t="s">
        <v>175</v>
      </c>
      <c r="D3163" s="50" t="s">
        <v>174</v>
      </c>
      <c r="E3163" s="48">
        <f>[1]Source!AQ4324</f>
        <v>1.44</v>
      </c>
      <c r="F3163" s="42"/>
      <c r="G3163" s="49" t="str">
        <f>[1]Source!DI4324</f>
        <v>)*4</v>
      </c>
      <c r="H3163" s="48">
        <f>[1]Source!AV4324</f>
        <v>1</v>
      </c>
      <c r="I3163" s="48"/>
      <c r="J3163" s="42"/>
      <c r="K3163" s="42">
        <f>[1]Source!U4324</f>
        <v>5.76</v>
      </c>
    </row>
    <row r="3164" spans="1:22" ht="14" x14ac:dyDescent="0.3">
      <c r="A3164" s="47"/>
      <c r="B3164" s="47"/>
      <c r="C3164" s="47"/>
      <c r="D3164" s="47"/>
      <c r="E3164" s="47"/>
      <c r="F3164" s="47"/>
      <c r="G3164" s="47"/>
      <c r="H3164" s="47"/>
      <c r="I3164" s="183">
        <f>J3156+J3157+J3159+J3160+J3161+J3162</f>
        <v>3791.4200000000005</v>
      </c>
      <c r="J3164" s="183"/>
      <c r="K3164" s="46">
        <f>IF([1]Source!I4324&lt;&gt;0, ROUND(I3164/[1]Source!I4324, 2), 0)</f>
        <v>3791.42</v>
      </c>
      <c r="P3164" s="45">
        <f>I3164</f>
        <v>3791.4200000000005</v>
      </c>
    </row>
    <row r="3166" spans="1:22" ht="14" x14ac:dyDescent="0.3">
      <c r="A3166" s="189" t="str">
        <f>CONCATENATE("Итого по разделу: ",IF([1]Source!G4326&lt;&gt;"Новый раздел", [1]Source!G4326, ""))</f>
        <v>Итого по разделу: Тепловые завесы</v>
      </c>
      <c r="B3166" s="189"/>
      <c r="C3166" s="189"/>
      <c r="D3166" s="189"/>
      <c r="E3166" s="189"/>
      <c r="F3166" s="189"/>
      <c r="G3166" s="189"/>
      <c r="H3166" s="189"/>
      <c r="I3166" s="184">
        <f>SUM(P3154:P3165)</f>
        <v>3791.4200000000005</v>
      </c>
      <c r="J3166" s="185"/>
      <c r="K3166" s="38"/>
    </row>
    <row r="3169" spans="1:22" ht="16.5" x14ac:dyDescent="0.35">
      <c r="A3169" s="190" t="str">
        <f>CONCATENATE("Раздел: ",IF([1]Source!G4356&lt;&gt;"Новый раздел", [1]Source!G4356, ""))</f>
        <v>Раздел: Холодоснабжение VRF системы</v>
      </c>
      <c r="B3169" s="190"/>
      <c r="C3169" s="190"/>
      <c r="D3169" s="190"/>
      <c r="E3169" s="190"/>
      <c r="F3169" s="190"/>
      <c r="G3169" s="190"/>
      <c r="H3169" s="190"/>
      <c r="I3169" s="190"/>
      <c r="J3169" s="190"/>
      <c r="K3169" s="190"/>
    </row>
    <row r="3170" spans="1:22" ht="42" x14ac:dyDescent="0.35">
      <c r="A3170" s="51">
        <v>306</v>
      </c>
      <c r="B3170" s="51" t="str">
        <f>[1]Source!F4360</f>
        <v>1.18-2403-18-2/1</v>
      </c>
      <c r="C3170" s="51" t="str">
        <f>[1]Source!G4360</f>
        <v>Техническое обслуживание наружных блоков сплит систем мощностью свыше 10 кВт - ежемесячное</v>
      </c>
      <c r="D3170" s="50" t="str">
        <f>[1]Source!H4360</f>
        <v>1 блок</v>
      </c>
      <c r="E3170" s="48">
        <f>[1]Source!I4360</f>
        <v>6</v>
      </c>
      <c r="F3170" s="42"/>
      <c r="G3170" s="49"/>
      <c r="H3170" s="48"/>
      <c r="I3170" s="48"/>
      <c r="J3170" s="42"/>
      <c r="K3170" s="42"/>
      <c r="Q3170">
        <f>ROUND(([1]Source!BZ4360/100)*ROUND(([1]Source!AF4360*[1]Source!AV4360)*[1]Source!I4360, 2), 2)</f>
        <v>14517.22</v>
      </c>
      <c r="R3170">
        <f>[1]Source!X4360</f>
        <v>14517.22</v>
      </c>
      <c r="S3170">
        <f>ROUND(([1]Source!CA4360/100)*ROUND(([1]Source!AF4360*[1]Source!AV4360)*[1]Source!I4360, 2), 2)</f>
        <v>2073.89</v>
      </c>
      <c r="T3170">
        <f>[1]Source!Y4360</f>
        <v>2073.89</v>
      </c>
      <c r="U3170">
        <f>ROUND((175/100)*ROUND(([1]Source!AE4360*[1]Source!AV4360)*[1]Source!I4360, 2), 2)</f>
        <v>0.84</v>
      </c>
      <c r="V3170">
        <f>ROUND((108/100)*ROUND([1]Source!CS4360*[1]Source!I4360, 2), 2)</f>
        <v>0.52</v>
      </c>
    </row>
    <row r="3171" spans="1:22" ht="14.5" x14ac:dyDescent="0.35">
      <c r="A3171" s="51"/>
      <c r="B3171" s="51"/>
      <c r="C3171" s="51" t="s">
        <v>183</v>
      </c>
      <c r="D3171" s="50"/>
      <c r="E3171" s="48"/>
      <c r="F3171" s="42">
        <f>[1]Source!AO4360</f>
        <v>864.12</v>
      </c>
      <c r="G3171" s="49" t="str">
        <f>[1]Source!DG4360</f>
        <v>)*4</v>
      </c>
      <c r="H3171" s="48">
        <f>[1]Source!AV4360</f>
        <v>1</v>
      </c>
      <c r="I3171" s="48">
        <f>IF([1]Source!BA4360&lt;&gt; 0, [1]Source!BA4360, 1)</f>
        <v>1</v>
      </c>
      <c r="J3171" s="42">
        <f>[1]Source!S4360</f>
        <v>20738.88</v>
      </c>
      <c r="K3171" s="42"/>
    </row>
    <row r="3172" spans="1:22" ht="14.5" x14ac:dyDescent="0.35">
      <c r="A3172" s="51"/>
      <c r="B3172" s="51"/>
      <c r="C3172" s="51" t="s">
        <v>182</v>
      </c>
      <c r="D3172" s="50"/>
      <c r="E3172" s="48"/>
      <c r="F3172" s="42">
        <f>[1]Source!AM4360</f>
        <v>7.67</v>
      </c>
      <c r="G3172" s="49" t="str">
        <f>[1]Source!DE4360</f>
        <v>)*4</v>
      </c>
      <c r="H3172" s="48">
        <f>[1]Source!AV4360</f>
        <v>1</v>
      </c>
      <c r="I3172" s="48">
        <f>IF([1]Source!BB4360&lt;&gt; 0, [1]Source!BB4360, 1)</f>
        <v>1</v>
      </c>
      <c r="J3172" s="42">
        <f>[1]Source!Q4360</f>
        <v>184.08</v>
      </c>
      <c r="K3172" s="42"/>
    </row>
    <row r="3173" spans="1:22" ht="14.5" x14ac:dyDescent="0.35">
      <c r="A3173" s="51"/>
      <c r="B3173" s="51"/>
      <c r="C3173" s="51" t="s">
        <v>181</v>
      </c>
      <c r="D3173" s="50"/>
      <c r="E3173" s="48"/>
      <c r="F3173" s="42">
        <f>[1]Source!AN4360</f>
        <v>0.02</v>
      </c>
      <c r="G3173" s="49" t="str">
        <f>[1]Source!DF4360</f>
        <v>)*4</v>
      </c>
      <c r="H3173" s="48">
        <f>[1]Source!AV4360</f>
        <v>1</v>
      </c>
      <c r="I3173" s="48">
        <f>IF([1]Source!BS4360&lt;&gt; 0, [1]Source!BS4360, 1)</f>
        <v>1</v>
      </c>
      <c r="J3173" s="52">
        <f>[1]Source!R4360</f>
        <v>0.48</v>
      </c>
      <c r="K3173" s="42"/>
    </row>
    <row r="3174" spans="1:22" ht="14.5" x14ac:dyDescent="0.35">
      <c r="A3174" s="51"/>
      <c r="B3174" s="51"/>
      <c r="C3174" s="51" t="s">
        <v>180</v>
      </c>
      <c r="D3174" s="50"/>
      <c r="E3174" s="48"/>
      <c r="F3174" s="42">
        <f>[1]Source!AL4360</f>
        <v>2.0499999999999998</v>
      </c>
      <c r="G3174" s="49" t="str">
        <f>[1]Source!DD4360</f>
        <v>)*4</v>
      </c>
      <c r="H3174" s="48">
        <f>[1]Source!AW4360</f>
        <v>1</v>
      </c>
      <c r="I3174" s="48">
        <f>IF([1]Source!BC4360&lt;&gt; 0, [1]Source!BC4360, 1)</f>
        <v>1</v>
      </c>
      <c r="J3174" s="42">
        <f>[1]Source!P4360</f>
        <v>49.2</v>
      </c>
      <c r="K3174" s="42"/>
    </row>
    <row r="3175" spans="1:22" ht="14.5" x14ac:dyDescent="0.35">
      <c r="A3175" s="51"/>
      <c r="B3175" s="51"/>
      <c r="C3175" s="51" t="s">
        <v>179</v>
      </c>
      <c r="D3175" s="50" t="s">
        <v>176</v>
      </c>
      <c r="E3175" s="48">
        <f>[1]Source!AT4360</f>
        <v>70</v>
      </c>
      <c r="F3175" s="42"/>
      <c r="G3175" s="49"/>
      <c r="H3175" s="48"/>
      <c r="I3175" s="48"/>
      <c r="J3175" s="42">
        <f>SUM(R3170:R3174)</f>
        <v>14517.22</v>
      </c>
      <c r="K3175" s="42"/>
    </row>
    <row r="3176" spans="1:22" ht="14.5" x14ac:dyDescent="0.35">
      <c r="A3176" s="51"/>
      <c r="B3176" s="51"/>
      <c r="C3176" s="51" t="s">
        <v>178</v>
      </c>
      <c r="D3176" s="50" t="s">
        <v>176</v>
      </c>
      <c r="E3176" s="48">
        <f>[1]Source!AU4360</f>
        <v>10</v>
      </c>
      <c r="F3176" s="42"/>
      <c r="G3176" s="49"/>
      <c r="H3176" s="48"/>
      <c r="I3176" s="48"/>
      <c r="J3176" s="42">
        <f>SUM(T3170:T3175)</f>
        <v>2073.89</v>
      </c>
      <c r="K3176" s="42"/>
    </row>
    <row r="3177" spans="1:22" ht="14.5" x14ac:dyDescent="0.35">
      <c r="A3177" s="51"/>
      <c r="B3177" s="51"/>
      <c r="C3177" s="51" t="s">
        <v>177</v>
      </c>
      <c r="D3177" s="50" t="s">
        <v>176</v>
      </c>
      <c r="E3177" s="48">
        <f>108</f>
        <v>108</v>
      </c>
      <c r="F3177" s="42"/>
      <c r="G3177" s="49"/>
      <c r="H3177" s="48"/>
      <c r="I3177" s="48"/>
      <c r="J3177" s="42">
        <f>SUM(V3170:V3176)</f>
        <v>0.52</v>
      </c>
      <c r="K3177" s="42"/>
    </row>
    <row r="3178" spans="1:22" ht="14.5" x14ac:dyDescent="0.35">
      <c r="A3178" s="51"/>
      <c r="B3178" s="51"/>
      <c r="C3178" s="51" t="s">
        <v>175</v>
      </c>
      <c r="D3178" s="50" t="s">
        <v>174</v>
      </c>
      <c r="E3178" s="48">
        <f>[1]Source!AQ4360</f>
        <v>2.38</v>
      </c>
      <c r="F3178" s="42"/>
      <c r="G3178" s="49" t="str">
        <f>[1]Source!DI4360</f>
        <v>)*4</v>
      </c>
      <c r="H3178" s="48">
        <f>[1]Source!AV4360</f>
        <v>1</v>
      </c>
      <c r="I3178" s="48"/>
      <c r="J3178" s="42"/>
      <c r="K3178" s="42">
        <f>[1]Source!U4360</f>
        <v>57.12</v>
      </c>
    </row>
    <row r="3179" spans="1:22" ht="14" x14ac:dyDescent="0.3">
      <c r="A3179" s="47"/>
      <c r="B3179" s="47"/>
      <c r="C3179" s="47"/>
      <c r="D3179" s="47"/>
      <c r="E3179" s="47"/>
      <c r="F3179" s="47"/>
      <c r="G3179" s="47"/>
      <c r="H3179" s="47"/>
      <c r="I3179" s="183">
        <f>J3171+J3172+J3174+J3175+J3176+J3177</f>
        <v>37563.79</v>
      </c>
      <c r="J3179" s="183"/>
      <c r="K3179" s="46">
        <f>IF([1]Source!I4360&lt;&gt;0, ROUND(I3179/[1]Source!I4360, 2), 0)</f>
        <v>6260.63</v>
      </c>
      <c r="P3179" s="45">
        <f>I3179</f>
        <v>37563.79</v>
      </c>
    </row>
    <row r="3180" spans="1:22" ht="42" x14ac:dyDescent="0.35">
      <c r="A3180" s="51">
        <v>307</v>
      </c>
      <c r="B3180" s="51" t="str">
        <f>[1]Source!F4361</f>
        <v>1.18-2403-17-2/1</v>
      </c>
      <c r="C3180" s="51" t="str">
        <f>[1]Source!G4361</f>
        <v>Техническое обслуживание внутренних кассетных блоков сплит систем мощностью свыше 5 кВт - ежемесячное</v>
      </c>
      <c r="D3180" s="50" t="str">
        <f>[1]Source!H4361</f>
        <v>1 блок</v>
      </c>
      <c r="E3180" s="48">
        <f>[1]Source!I4361</f>
        <v>25</v>
      </c>
      <c r="F3180" s="42"/>
      <c r="G3180" s="49"/>
      <c r="H3180" s="48"/>
      <c r="I3180" s="48"/>
      <c r="J3180" s="42"/>
      <c r="K3180" s="42"/>
      <c r="Q3180">
        <f>ROUND(([1]Source!BZ4361/100)*ROUND(([1]Source!AF4361*[1]Source!AV4361)*[1]Source!I4361, 2), 2)</f>
        <v>25923.8</v>
      </c>
      <c r="R3180">
        <f>[1]Source!X4361</f>
        <v>25923.8</v>
      </c>
      <c r="S3180">
        <f>ROUND(([1]Source!CA4361/100)*ROUND(([1]Source!AF4361*[1]Source!AV4361)*[1]Source!I4361, 2), 2)</f>
        <v>3703.4</v>
      </c>
      <c r="T3180">
        <f>[1]Source!Y4361</f>
        <v>3703.4</v>
      </c>
      <c r="U3180">
        <f>ROUND((175/100)*ROUND(([1]Source!AE4361*[1]Source!AV4361)*[1]Source!I4361, 2), 2)</f>
        <v>0</v>
      </c>
      <c r="V3180">
        <f>ROUND((108/100)*ROUND([1]Source!CS4361*[1]Source!I4361, 2), 2)</f>
        <v>0</v>
      </c>
    </row>
    <row r="3181" spans="1:22" ht="14.5" x14ac:dyDescent="0.35">
      <c r="A3181" s="51"/>
      <c r="B3181" s="51"/>
      <c r="C3181" s="51" t="s">
        <v>183</v>
      </c>
      <c r="D3181" s="50"/>
      <c r="E3181" s="48"/>
      <c r="F3181" s="42">
        <f>[1]Source!AO4361</f>
        <v>370.34</v>
      </c>
      <c r="G3181" s="49" t="str">
        <f>[1]Source!DG4361</f>
        <v>)*4</v>
      </c>
      <c r="H3181" s="48">
        <f>[1]Source!AV4361</f>
        <v>1</v>
      </c>
      <c r="I3181" s="48">
        <f>IF([1]Source!BA4361&lt;&gt; 0, [1]Source!BA4361, 1)</f>
        <v>1</v>
      </c>
      <c r="J3181" s="42">
        <f>[1]Source!S4361</f>
        <v>37034</v>
      </c>
      <c r="K3181" s="42"/>
    </row>
    <row r="3182" spans="1:22" ht="14.5" x14ac:dyDescent="0.35">
      <c r="A3182" s="51"/>
      <c r="B3182" s="51"/>
      <c r="C3182" s="51" t="s">
        <v>180</v>
      </c>
      <c r="D3182" s="50"/>
      <c r="E3182" s="48"/>
      <c r="F3182" s="42">
        <f>[1]Source!AL4361</f>
        <v>0.88</v>
      </c>
      <c r="G3182" s="49" t="str">
        <f>[1]Source!DD4361</f>
        <v>)*4</v>
      </c>
      <c r="H3182" s="48">
        <f>[1]Source!AW4361</f>
        <v>1</v>
      </c>
      <c r="I3182" s="48">
        <f>IF([1]Source!BC4361&lt;&gt; 0, [1]Source!BC4361, 1)</f>
        <v>1</v>
      </c>
      <c r="J3182" s="42">
        <f>[1]Source!P4361</f>
        <v>88</v>
      </c>
      <c r="K3182" s="42"/>
    </row>
    <row r="3183" spans="1:22" ht="14.5" x14ac:dyDescent="0.35">
      <c r="A3183" s="51"/>
      <c r="B3183" s="51"/>
      <c r="C3183" s="51" t="s">
        <v>179</v>
      </c>
      <c r="D3183" s="50" t="s">
        <v>176</v>
      </c>
      <c r="E3183" s="48">
        <f>[1]Source!AT4361</f>
        <v>70</v>
      </c>
      <c r="F3183" s="42"/>
      <c r="G3183" s="49"/>
      <c r="H3183" s="48"/>
      <c r="I3183" s="48"/>
      <c r="J3183" s="42">
        <f>SUM(R3180:R3182)</f>
        <v>25923.8</v>
      </c>
      <c r="K3183" s="42"/>
    </row>
    <row r="3184" spans="1:22" ht="14.5" x14ac:dyDescent="0.35">
      <c r="A3184" s="51"/>
      <c r="B3184" s="51"/>
      <c r="C3184" s="51" t="s">
        <v>178</v>
      </c>
      <c r="D3184" s="50" t="s">
        <v>176</v>
      </c>
      <c r="E3184" s="48">
        <f>[1]Source!AU4361</f>
        <v>10</v>
      </c>
      <c r="F3184" s="42"/>
      <c r="G3184" s="49"/>
      <c r="H3184" s="48"/>
      <c r="I3184" s="48"/>
      <c r="J3184" s="42">
        <f>SUM(T3180:T3183)</f>
        <v>3703.4</v>
      </c>
      <c r="K3184" s="42"/>
    </row>
    <row r="3185" spans="1:22" ht="14.5" x14ac:dyDescent="0.35">
      <c r="A3185" s="51"/>
      <c r="B3185" s="51"/>
      <c r="C3185" s="51" t="s">
        <v>175</v>
      </c>
      <c r="D3185" s="50" t="s">
        <v>174</v>
      </c>
      <c r="E3185" s="48">
        <f>[1]Source!AQ4361</f>
        <v>1.02</v>
      </c>
      <c r="F3185" s="42"/>
      <c r="G3185" s="49" t="str">
        <f>[1]Source!DI4361</f>
        <v>)*4</v>
      </c>
      <c r="H3185" s="48">
        <f>[1]Source!AV4361</f>
        <v>1</v>
      </c>
      <c r="I3185" s="48"/>
      <c r="J3185" s="42"/>
      <c r="K3185" s="42">
        <f>[1]Source!U4361</f>
        <v>102</v>
      </c>
    </row>
    <row r="3186" spans="1:22" ht="14" x14ac:dyDescent="0.3">
      <c r="A3186" s="47"/>
      <c r="B3186" s="47"/>
      <c r="C3186" s="47"/>
      <c r="D3186" s="47"/>
      <c r="E3186" s="47"/>
      <c r="F3186" s="47"/>
      <c r="G3186" s="47"/>
      <c r="H3186" s="47"/>
      <c r="I3186" s="183">
        <f>J3181+J3182+J3183+J3184</f>
        <v>66749.2</v>
      </c>
      <c r="J3186" s="183"/>
      <c r="K3186" s="46">
        <f>IF([1]Source!I4361&lt;&gt;0, ROUND(I3186/[1]Source!I4361, 2), 0)</f>
        <v>2669.97</v>
      </c>
      <c r="P3186" s="45">
        <f>I3186</f>
        <v>66749.2</v>
      </c>
    </row>
    <row r="3187" spans="1:22" ht="29" x14ac:dyDescent="0.35">
      <c r="C3187" s="54" t="str">
        <f>[1]Source!G4362</f>
        <v>Системы Multi V S с горизонтальным выбросом воздуха</v>
      </c>
    </row>
    <row r="3188" spans="1:22" ht="42" x14ac:dyDescent="0.35">
      <c r="A3188" s="51">
        <v>308</v>
      </c>
      <c r="B3188" s="51" t="str">
        <f>[1]Source!F4363</f>
        <v>1.18-2403-18-2/1</v>
      </c>
      <c r="C3188" s="51" t="str">
        <f>[1]Source!G4363</f>
        <v>Техническое обслуживание наружных блоков сплит систем мощностью свыше 10 кВт - ежемесячное</v>
      </c>
      <c r="D3188" s="50" t="str">
        <f>[1]Source!H4363</f>
        <v>1 блок</v>
      </c>
      <c r="E3188" s="48">
        <f>[1]Source!I4363</f>
        <v>3</v>
      </c>
      <c r="F3188" s="42"/>
      <c r="G3188" s="49"/>
      <c r="H3188" s="48"/>
      <c r="I3188" s="48"/>
      <c r="J3188" s="42"/>
      <c r="K3188" s="42"/>
      <c r="Q3188">
        <f>ROUND(([1]Source!BZ4363/100)*ROUND(([1]Source!AF4363*[1]Source!AV4363)*[1]Source!I4363, 2), 2)</f>
        <v>7258.61</v>
      </c>
      <c r="R3188">
        <f>[1]Source!X4363</f>
        <v>7258.61</v>
      </c>
      <c r="S3188">
        <f>ROUND(([1]Source!CA4363/100)*ROUND(([1]Source!AF4363*[1]Source!AV4363)*[1]Source!I4363, 2), 2)</f>
        <v>1036.94</v>
      </c>
      <c r="T3188">
        <f>[1]Source!Y4363</f>
        <v>1036.94</v>
      </c>
      <c r="U3188">
        <f>ROUND((175/100)*ROUND(([1]Source!AE4363*[1]Source!AV4363)*[1]Source!I4363, 2), 2)</f>
        <v>0.42</v>
      </c>
      <c r="V3188">
        <f>ROUND((108/100)*ROUND([1]Source!CS4363*[1]Source!I4363, 2), 2)</f>
        <v>0.26</v>
      </c>
    </row>
    <row r="3189" spans="1:22" ht="14.5" x14ac:dyDescent="0.35">
      <c r="A3189" s="51"/>
      <c r="B3189" s="51"/>
      <c r="C3189" s="51" t="s">
        <v>183</v>
      </c>
      <c r="D3189" s="50"/>
      <c r="E3189" s="48"/>
      <c r="F3189" s="42">
        <f>[1]Source!AO4363</f>
        <v>864.12</v>
      </c>
      <c r="G3189" s="49" t="str">
        <f>[1]Source!DG4363</f>
        <v>)*4</v>
      </c>
      <c r="H3189" s="48">
        <f>[1]Source!AV4363</f>
        <v>1</v>
      </c>
      <c r="I3189" s="48">
        <f>IF([1]Source!BA4363&lt;&gt; 0, [1]Source!BA4363, 1)</f>
        <v>1</v>
      </c>
      <c r="J3189" s="42">
        <f>[1]Source!S4363</f>
        <v>10369.44</v>
      </c>
      <c r="K3189" s="42"/>
    </row>
    <row r="3190" spans="1:22" ht="14.5" x14ac:dyDescent="0.35">
      <c r="A3190" s="51"/>
      <c r="B3190" s="51"/>
      <c r="C3190" s="51" t="s">
        <v>182</v>
      </c>
      <c r="D3190" s="50"/>
      <c r="E3190" s="48"/>
      <c r="F3190" s="42">
        <f>[1]Source!AM4363</f>
        <v>7.67</v>
      </c>
      <c r="G3190" s="49" t="str">
        <f>[1]Source!DE4363</f>
        <v>)*4</v>
      </c>
      <c r="H3190" s="48">
        <f>[1]Source!AV4363</f>
        <v>1</v>
      </c>
      <c r="I3190" s="48">
        <f>IF([1]Source!BB4363&lt;&gt; 0, [1]Source!BB4363, 1)</f>
        <v>1</v>
      </c>
      <c r="J3190" s="42">
        <f>[1]Source!Q4363</f>
        <v>92.04</v>
      </c>
      <c r="K3190" s="42"/>
    </row>
    <row r="3191" spans="1:22" ht="14.5" x14ac:dyDescent="0.35">
      <c r="A3191" s="51"/>
      <c r="B3191" s="51"/>
      <c r="C3191" s="51" t="s">
        <v>181</v>
      </c>
      <c r="D3191" s="50"/>
      <c r="E3191" s="48"/>
      <c r="F3191" s="42">
        <f>[1]Source!AN4363</f>
        <v>0.02</v>
      </c>
      <c r="G3191" s="49" t="str">
        <f>[1]Source!DF4363</f>
        <v>)*4</v>
      </c>
      <c r="H3191" s="48">
        <f>[1]Source!AV4363</f>
        <v>1</v>
      </c>
      <c r="I3191" s="48">
        <f>IF([1]Source!BS4363&lt;&gt; 0, [1]Source!BS4363, 1)</f>
        <v>1</v>
      </c>
      <c r="J3191" s="52">
        <f>[1]Source!R4363</f>
        <v>0.24</v>
      </c>
      <c r="K3191" s="42"/>
    </row>
    <row r="3192" spans="1:22" ht="14.5" x14ac:dyDescent="0.35">
      <c r="A3192" s="51"/>
      <c r="B3192" s="51"/>
      <c r="C3192" s="51" t="s">
        <v>180</v>
      </c>
      <c r="D3192" s="50"/>
      <c r="E3192" s="48"/>
      <c r="F3192" s="42">
        <f>[1]Source!AL4363</f>
        <v>2.0499999999999998</v>
      </c>
      <c r="G3192" s="49" t="str">
        <f>[1]Source!DD4363</f>
        <v>)*4</v>
      </c>
      <c r="H3192" s="48">
        <f>[1]Source!AW4363</f>
        <v>1</v>
      </c>
      <c r="I3192" s="48">
        <f>IF([1]Source!BC4363&lt;&gt; 0, [1]Source!BC4363, 1)</f>
        <v>1</v>
      </c>
      <c r="J3192" s="42">
        <f>[1]Source!P4363</f>
        <v>24.6</v>
      </c>
      <c r="K3192" s="42"/>
    </row>
    <row r="3193" spans="1:22" ht="14.5" x14ac:dyDescent="0.35">
      <c r="A3193" s="51"/>
      <c r="B3193" s="51"/>
      <c r="C3193" s="51" t="s">
        <v>179</v>
      </c>
      <c r="D3193" s="50" t="s">
        <v>176</v>
      </c>
      <c r="E3193" s="48">
        <f>[1]Source!AT4363</f>
        <v>70</v>
      </c>
      <c r="F3193" s="42"/>
      <c r="G3193" s="49"/>
      <c r="H3193" s="48"/>
      <c r="I3193" s="48"/>
      <c r="J3193" s="42">
        <f>SUM(R3188:R3192)</f>
        <v>7258.61</v>
      </c>
      <c r="K3193" s="42"/>
    </row>
    <row r="3194" spans="1:22" ht="14.5" x14ac:dyDescent="0.35">
      <c r="A3194" s="51"/>
      <c r="B3194" s="51"/>
      <c r="C3194" s="51" t="s">
        <v>178</v>
      </c>
      <c r="D3194" s="50" t="s">
        <v>176</v>
      </c>
      <c r="E3194" s="48">
        <f>[1]Source!AU4363</f>
        <v>10</v>
      </c>
      <c r="F3194" s="42"/>
      <c r="G3194" s="49"/>
      <c r="H3194" s="48"/>
      <c r="I3194" s="48"/>
      <c r="J3194" s="42">
        <f>SUM(T3188:T3193)</f>
        <v>1036.94</v>
      </c>
      <c r="K3194" s="42"/>
    </row>
    <row r="3195" spans="1:22" ht="14.5" x14ac:dyDescent="0.35">
      <c r="A3195" s="51"/>
      <c r="B3195" s="51"/>
      <c r="C3195" s="51" t="s">
        <v>177</v>
      </c>
      <c r="D3195" s="50" t="s">
        <v>176</v>
      </c>
      <c r="E3195" s="48">
        <f>108</f>
        <v>108</v>
      </c>
      <c r="F3195" s="42"/>
      <c r="G3195" s="49"/>
      <c r="H3195" s="48"/>
      <c r="I3195" s="48"/>
      <c r="J3195" s="42">
        <f>SUM(V3188:V3194)</f>
        <v>0.26</v>
      </c>
      <c r="K3195" s="42"/>
    </row>
    <row r="3196" spans="1:22" ht="14.5" x14ac:dyDescent="0.35">
      <c r="A3196" s="51"/>
      <c r="B3196" s="51"/>
      <c r="C3196" s="51" t="s">
        <v>175</v>
      </c>
      <c r="D3196" s="50" t="s">
        <v>174</v>
      </c>
      <c r="E3196" s="48">
        <f>[1]Source!AQ4363</f>
        <v>2.38</v>
      </c>
      <c r="F3196" s="42"/>
      <c r="G3196" s="49" t="str">
        <f>[1]Source!DI4363</f>
        <v>)*4</v>
      </c>
      <c r="H3196" s="48">
        <f>[1]Source!AV4363</f>
        <v>1</v>
      </c>
      <c r="I3196" s="48"/>
      <c r="J3196" s="42"/>
      <c r="K3196" s="42">
        <f>[1]Source!U4363</f>
        <v>28.56</v>
      </c>
    </row>
    <row r="3197" spans="1:22" ht="14" x14ac:dyDescent="0.3">
      <c r="A3197" s="47"/>
      <c r="B3197" s="47"/>
      <c r="C3197" s="47"/>
      <c r="D3197" s="47"/>
      <c r="E3197" s="47"/>
      <c r="F3197" s="47"/>
      <c r="G3197" s="47"/>
      <c r="H3197" s="47"/>
      <c r="I3197" s="183">
        <f>J3189+J3190+J3192+J3193+J3194+J3195</f>
        <v>18781.89</v>
      </c>
      <c r="J3197" s="183"/>
      <c r="K3197" s="46">
        <f>IF([1]Source!I4363&lt;&gt;0, ROUND(I3197/[1]Source!I4363, 2), 0)</f>
        <v>6260.63</v>
      </c>
      <c r="P3197" s="45">
        <f>I3197</f>
        <v>18781.89</v>
      </c>
    </row>
    <row r="3199" spans="1:22" ht="14" x14ac:dyDescent="0.3">
      <c r="A3199" s="189" t="str">
        <f>CONCATENATE("Итого по разделу: ",IF([1]Source!G4365&lt;&gt;"Новый раздел", [1]Source!G4365, ""))</f>
        <v>Итого по разделу: Холодоснабжение VRF системы</v>
      </c>
      <c r="B3199" s="189"/>
      <c r="C3199" s="189"/>
      <c r="D3199" s="189"/>
      <c r="E3199" s="189"/>
      <c r="F3199" s="189"/>
      <c r="G3199" s="189"/>
      <c r="H3199" s="189"/>
      <c r="I3199" s="184">
        <f>SUM(P3169:P3198)</f>
        <v>123094.87999999999</v>
      </c>
      <c r="J3199" s="185"/>
      <c r="K3199" s="38"/>
    </row>
    <row r="3202" spans="1:22" ht="14" x14ac:dyDescent="0.3">
      <c r="A3202" s="189" t="str">
        <f>CONCATENATE("Итого по локальной смете: ",IF([1]Source!G4395&lt;&gt;"Новая локальная смета", [1]Source!G4395, ""))</f>
        <v>Итого по локальной смете: Строение 332</v>
      </c>
      <c r="B3202" s="189"/>
      <c r="C3202" s="189"/>
      <c r="D3202" s="189"/>
      <c r="E3202" s="189"/>
      <c r="F3202" s="189"/>
      <c r="G3202" s="189"/>
      <c r="H3202" s="189"/>
      <c r="I3202" s="184">
        <f>SUM(P2706:P3201)</f>
        <v>2291324.0500000003</v>
      </c>
      <c r="J3202" s="185"/>
      <c r="K3202" s="38"/>
    </row>
    <row r="3205" spans="1:22" ht="16.5" x14ac:dyDescent="0.35">
      <c r="A3205" s="190" t="str">
        <f>CONCATENATE("Локальная смета: ",IF([1]Source!G4425&lt;&gt;"Новая локальная смета", [1]Source!G4425, ""))</f>
        <v>Локальная смета: Строение №329</v>
      </c>
      <c r="B3205" s="190"/>
      <c r="C3205" s="190"/>
      <c r="D3205" s="190"/>
      <c r="E3205" s="190"/>
      <c r="F3205" s="190"/>
      <c r="G3205" s="190"/>
      <c r="H3205" s="190"/>
      <c r="I3205" s="190"/>
      <c r="J3205" s="190"/>
      <c r="K3205" s="190"/>
    </row>
    <row r="3207" spans="1:22" ht="16.5" x14ac:dyDescent="0.35">
      <c r="A3207" s="190" t="str">
        <f>CONCATENATE("Раздел: ",IF([1]Source!G4429&lt;&gt;"Новый раздел", [1]Source!G4429, ""))</f>
        <v>Раздел: Вентиляция</v>
      </c>
      <c r="B3207" s="190"/>
      <c r="C3207" s="190"/>
      <c r="D3207" s="190"/>
      <c r="E3207" s="190"/>
      <c r="F3207" s="190"/>
      <c r="G3207" s="190"/>
      <c r="H3207" s="190"/>
      <c r="I3207" s="190"/>
      <c r="J3207" s="190"/>
      <c r="K3207" s="190"/>
    </row>
    <row r="3209" spans="1:22" ht="16.5" x14ac:dyDescent="0.35">
      <c r="A3209" s="190" t="str">
        <f>CONCATENATE("Подраздел: ",IF([1]Source!G4433&lt;&gt;"Новый подраздел", [1]Source!G4433, ""))</f>
        <v>Подраздел: Приточно-вытяжная установка</v>
      </c>
      <c r="B3209" s="190"/>
      <c r="C3209" s="190"/>
      <c r="D3209" s="190"/>
      <c r="E3209" s="190"/>
      <c r="F3209" s="190"/>
      <c r="G3209" s="190"/>
      <c r="H3209" s="190"/>
      <c r="I3209" s="190"/>
      <c r="J3209" s="190"/>
      <c r="K3209" s="190"/>
    </row>
    <row r="3210" spans="1:22" ht="42" x14ac:dyDescent="0.35">
      <c r="A3210" s="51">
        <v>309</v>
      </c>
      <c r="B3210" s="51" t="str">
        <f>[1]Source!F4437</f>
        <v>1.18-2403-20-3/1</v>
      </c>
      <c r="C3210" s="51" t="str">
        <f>[1]Source!G4437</f>
        <v>Техническое обслуживание вытяжных установок производительностью до 5000 м3/ч - ежеквартальное</v>
      </c>
      <c r="D3210" s="50" t="str">
        <f>[1]Source!H4437</f>
        <v>установка</v>
      </c>
      <c r="E3210" s="48">
        <f>[1]Source!I4437</f>
        <v>1</v>
      </c>
      <c r="F3210" s="42"/>
      <c r="G3210" s="49"/>
      <c r="H3210" s="48"/>
      <c r="I3210" s="48"/>
      <c r="J3210" s="42"/>
      <c r="K3210" s="42"/>
      <c r="Q3210">
        <f>ROUND(([1]Source!BZ4437/100)*ROUND(([1]Source!AF4437*[1]Source!AV4437)*[1]Source!I4437, 2), 2)</f>
        <v>2419.54</v>
      </c>
      <c r="R3210">
        <f>[1]Source!X4437</f>
        <v>2419.54</v>
      </c>
      <c r="S3210">
        <f>ROUND(([1]Source!CA4437/100)*ROUND(([1]Source!AF4437*[1]Source!AV4437)*[1]Source!I4437, 2), 2)</f>
        <v>345.65</v>
      </c>
      <c r="T3210">
        <f>[1]Source!Y4437</f>
        <v>345.65</v>
      </c>
      <c r="U3210">
        <f>ROUND((175/100)*ROUND(([1]Source!AE4437*[1]Source!AV4437)*[1]Source!I4437, 2), 2)</f>
        <v>0</v>
      </c>
      <c r="V3210">
        <f>ROUND((108/100)*ROUND([1]Source!CS4437*[1]Source!I4437, 2), 2)</f>
        <v>0</v>
      </c>
    </row>
    <row r="3211" spans="1:22" ht="14.5" x14ac:dyDescent="0.35">
      <c r="A3211" s="51"/>
      <c r="B3211" s="51"/>
      <c r="C3211" s="51" t="s">
        <v>183</v>
      </c>
      <c r="D3211" s="50"/>
      <c r="E3211" s="48"/>
      <c r="F3211" s="42">
        <f>[1]Source!AO4437</f>
        <v>864.12</v>
      </c>
      <c r="G3211" s="49" t="str">
        <f>[1]Source!DG4437</f>
        <v>)*4</v>
      </c>
      <c r="H3211" s="48">
        <f>[1]Source!AV4437</f>
        <v>1</v>
      </c>
      <c r="I3211" s="48">
        <f>IF([1]Source!BA4437&lt;&gt; 0, [1]Source!BA4437, 1)</f>
        <v>1</v>
      </c>
      <c r="J3211" s="42">
        <f>[1]Source!S4437</f>
        <v>3456.48</v>
      </c>
      <c r="K3211" s="42"/>
    </row>
    <row r="3212" spans="1:22" ht="14.5" x14ac:dyDescent="0.35">
      <c r="A3212" s="51"/>
      <c r="B3212" s="51"/>
      <c r="C3212" s="51" t="s">
        <v>180</v>
      </c>
      <c r="D3212" s="50"/>
      <c r="E3212" s="48"/>
      <c r="F3212" s="42">
        <f>[1]Source!AL4437</f>
        <v>0.03</v>
      </c>
      <c r="G3212" s="49" t="str">
        <f>[1]Source!DD4437</f>
        <v>)*4</v>
      </c>
      <c r="H3212" s="48">
        <f>[1]Source!AW4437</f>
        <v>1</v>
      </c>
      <c r="I3212" s="48">
        <f>IF([1]Source!BC4437&lt;&gt; 0, [1]Source!BC4437, 1)</f>
        <v>1</v>
      </c>
      <c r="J3212" s="42">
        <f>[1]Source!P4437</f>
        <v>0.12</v>
      </c>
      <c r="K3212" s="42"/>
    </row>
    <row r="3213" spans="1:22" ht="14.5" x14ac:dyDescent="0.35">
      <c r="A3213" s="51"/>
      <c r="B3213" s="51"/>
      <c r="C3213" s="51" t="s">
        <v>179</v>
      </c>
      <c r="D3213" s="50" t="s">
        <v>176</v>
      </c>
      <c r="E3213" s="48">
        <f>[1]Source!AT4437</f>
        <v>70</v>
      </c>
      <c r="F3213" s="42"/>
      <c r="G3213" s="49"/>
      <c r="H3213" s="48"/>
      <c r="I3213" s="48"/>
      <c r="J3213" s="42">
        <f>SUM(R3210:R3212)</f>
        <v>2419.54</v>
      </c>
      <c r="K3213" s="42"/>
    </row>
    <row r="3214" spans="1:22" ht="14.5" x14ac:dyDescent="0.35">
      <c r="A3214" s="51"/>
      <c r="B3214" s="51"/>
      <c r="C3214" s="51" t="s">
        <v>178</v>
      </c>
      <c r="D3214" s="50" t="s">
        <v>176</v>
      </c>
      <c r="E3214" s="48">
        <f>[1]Source!AU4437</f>
        <v>10</v>
      </c>
      <c r="F3214" s="42"/>
      <c r="G3214" s="49"/>
      <c r="H3214" s="48"/>
      <c r="I3214" s="48"/>
      <c r="J3214" s="42">
        <f>SUM(T3210:T3213)</f>
        <v>345.65</v>
      </c>
      <c r="K3214" s="42"/>
    </row>
    <row r="3215" spans="1:22" ht="14.5" x14ac:dyDescent="0.35">
      <c r="A3215" s="51"/>
      <c r="B3215" s="51"/>
      <c r="C3215" s="51" t="s">
        <v>175</v>
      </c>
      <c r="D3215" s="50" t="s">
        <v>174</v>
      </c>
      <c r="E3215" s="48">
        <f>[1]Source!AQ4437</f>
        <v>2.38</v>
      </c>
      <c r="F3215" s="42"/>
      <c r="G3215" s="49" t="str">
        <f>[1]Source!DI4437</f>
        <v>)*4</v>
      </c>
      <c r="H3215" s="48">
        <f>[1]Source!AV4437</f>
        <v>1</v>
      </c>
      <c r="I3215" s="48"/>
      <c r="J3215" s="42"/>
      <c r="K3215" s="42">
        <f>[1]Source!U4437</f>
        <v>9.52</v>
      </c>
    </row>
    <row r="3216" spans="1:22" ht="14" x14ac:dyDescent="0.3">
      <c r="A3216" s="47"/>
      <c r="B3216" s="47"/>
      <c r="C3216" s="47"/>
      <c r="D3216" s="47"/>
      <c r="E3216" s="47"/>
      <c r="F3216" s="47"/>
      <c r="G3216" s="47"/>
      <c r="H3216" s="47"/>
      <c r="I3216" s="183">
        <f>J3211+J3212+J3213+J3214</f>
        <v>6221.7899999999991</v>
      </c>
      <c r="J3216" s="183"/>
      <c r="K3216" s="46">
        <f>IF([1]Source!I4437&lt;&gt;0, ROUND(I3216/[1]Source!I4437, 2), 0)</f>
        <v>6221.79</v>
      </c>
      <c r="P3216" s="45">
        <f>I3216</f>
        <v>6221.7899999999991</v>
      </c>
    </row>
    <row r="3217" spans="1:22" ht="42" x14ac:dyDescent="0.35">
      <c r="A3217" s="51">
        <v>310</v>
      </c>
      <c r="B3217" s="51" t="str">
        <f>[1]Source!F4438</f>
        <v>1.18-2403-21-4/1</v>
      </c>
      <c r="C3217" s="51" t="str">
        <f>[1]Source!G4438</f>
        <v>Техническое обслуживание приточных установок производительностью до 5000 м3/ч - ежеквартальное</v>
      </c>
      <c r="D3217" s="50" t="str">
        <f>[1]Source!H4438</f>
        <v>установка</v>
      </c>
      <c r="E3217" s="48">
        <f>[1]Source!I4438</f>
        <v>1</v>
      </c>
      <c r="F3217" s="42"/>
      <c r="G3217" s="49"/>
      <c r="H3217" s="48"/>
      <c r="I3217" s="48"/>
      <c r="J3217" s="42"/>
      <c r="K3217" s="42"/>
      <c r="Q3217">
        <f>ROUND(([1]Source!BZ4438/100)*ROUND(([1]Source!AF4438*[1]Source!AV4438)*[1]Source!I4438, 2), 2)</f>
        <v>3192.17</v>
      </c>
      <c r="R3217">
        <f>[1]Source!X4438</f>
        <v>3192.17</v>
      </c>
      <c r="S3217">
        <f>ROUND(([1]Source!CA4438/100)*ROUND(([1]Source!AF4438*[1]Source!AV4438)*[1]Source!I4438, 2), 2)</f>
        <v>456.02</v>
      </c>
      <c r="T3217">
        <f>[1]Source!Y4438</f>
        <v>456.02</v>
      </c>
      <c r="U3217">
        <f>ROUND((175/100)*ROUND(([1]Source!AE4438*[1]Source!AV4438)*[1]Source!I4438, 2), 2)</f>
        <v>7.0000000000000007E-2</v>
      </c>
      <c r="V3217">
        <f>ROUND((108/100)*ROUND([1]Source!CS4438*[1]Source!I4438, 2), 2)</f>
        <v>0.04</v>
      </c>
    </row>
    <row r="3218" spans="1:22" ht="14.5" x14ac:dyDescent="0.35">
      <c r="A3218" s="51"/>
      <c r="B3218" s="51"/>
      <c r="C3218" s="51" t="s">
        <v>183</v>
      </c>
      <c r="D3218" s="50"/>
      <c r="E3218" s="48"/>
      <c r="F3218" s="42">
        <f>[1]Source!AO4438</f>
        <v>1140.06</v>
      </c>
      <c r="G3218" s="49" t="str">
        <f>[1]Source!DG4438</f>
        <v>)*4</v>
      </c>
      <c r="H3218" s="48">
        <f>[1]Source!AV4438</f>
        <v>1</v>
      </c>
      <c r="I3218" s="48">
        <f>IF([1]Source!BA4438&lt;&gt; 0, [1]Source!BA4438, 1)</f>
        <v>1</v>
      </c>
      <c r="J3218" s="42">
        <f>[1]Source!S4438</f>
        <v>4560.24</v>
      </c>
      <c r="K3218" s="42"/>
    </row>
    <row r="3219" spans="1:22" ht="14.5" x14ac:dyDescent="0.35">
      <c r="A3219" s="51"/>
      <c r="B3219" s="51"/>
      <c r="C3219" s="51" t="s">
        <v>182</v>
      </c>
      <c r="D3219" s="50"/>
      <c r="E3219" s="48"/>
      <c r="F3219" s="42">
        <f>[1]Source!AM4438</f>
        <v>1.52</v>
      </c>
      <c r="G3219" s="49" t="str">
        <f>[1]Source!DE4438</f>
        <v>)*4</v>
      </c>
      <c r="H3219" s="48">
        <f>[1]Source!AV4438</f>
        <v>1</v>
      </c>
      <c r="I3219" s="48">
        <f>IF([1]Source!BB4438&lt;&gt; 0, [1]Source!BB4438, 1)</f>
        <v>1</v>
      </c>
      <c r="J3219" s="42">
        <f>[1]Source!Q4438</f>
        <v>6.08</v>
      </c>
      <c r="K3219" s="42"/>
    </row>
    <row r="3220" spans="1:22" ht="14.5" x14ac:dyDescent="0.35">
      <c r="A3220" s="51"/>
      <c r="B3220" s="51"/>
      <c r="C3220" s="51" t="s">
        <v>181</v>
      </c>
      <c r="D3220" s="50"/>
      <c r="E3220" s="48"/>
      <c r="F3220" s="42">
        <f>[1]Source!AN4438</f>
        <v>0.01</v>
      </c>
      <c r="G3220" s="49" t="str">
        <f>[1]Source!DF4438</f>
        <v>)*4</v>
      </c>
      <c r="H3220" s="48">
        <f>[1]Source!AV4438</f>
        <v>1</v>
      </c>
      <c r="I3220" s="48">
        <f>IF([1]Source!BS4438&lt;&gt; 0, [1]Source!BS4438, 1)</f>
        <v>1</v>
      </c>
      <c r="J3220" s="52">
        <f>[1]Source!R4438</f>
        <v>0.04</v>
      </c>
      <c r="K3220" s="42"/>
    </row>
    <row r="3221" spans="1:22" ht="14.5" x14ac:dyDescent="0.35">
      <c r="A3221" s="51"/>
      <c r="B3221" s="51"/>
      <c r="C3221" s="51" t="s">
        <v>180</v>
      </c>
      <c r="D3221" s="50"/>
      <c r="E3221" s="48"/>
      <c r="F3221" s="42">
        <f>[1]Source!AL4438</f>
        <v>9.3699999999999992</v>
      </c>
      <c r="G3221" s="49" t="str">
        <f>[1]Source!DD4438</f>
        <v>)*4</v>
      </c>
      <c r="H3221" s="48">
        <f>[1]Source!AW4438</f>
        <v>1</v>
      </c>
      <c r="I3221" s="48">
        <f>IF([1]Source!BC4438&lt;&gt; 0, [1]Source!BC4438, 1)</f>
        <v>1</v>
      </c>
      <c r="J3221" s="42">
        <f>[1]Source!P4438</f>
        <v>37.479999999999997</v>
      </c>
      <c r="K3221" s="42"/>
    </row>
    <row r="3222" spans="1:22" ht="14.5" x14ac:dyDescent="0.35">
      <c r="A3222" s="51"/>
      <c r="B3222" s="51"/>
      <c r="C3222" s="51" t="s">
        <v>179</v>
      </c>
      <c r="D3222" s="50" t="s">
        <v>176</v>
      </c>
      <c r="E3222" s="48">
        <f>[1]Source!AT4438</f>
        <v>70</v>
      </c>
      <c r="F3222" s="42"/>
      <c r="G3222" s="49"/>
      <c r="H3222" s="48"/>
      <c r="I3222" s="48"/>
      <c r="J3222" s="42">
        <f>SUM(R3217:R3221)</f>
        <v>3192.17</v>
      </c>
      <c r="K3222" s="42"/>
    </row>
    <row r="3223" spans="1:22" ht="14.5" x14ac:dyDescent="0.35">
      <c r="A3223" s="51"/>
      <c r="B3223" s="51"/>
      <c r="C3223" s="51" t="s">
        <v>178</v>
      </c>
      <c r="D3223" s="50" t="s">
        <v>176</v>
      </c>
      <c r="E3223" s="48">
        <f>[1]Source!AU4438</f>
        <v>10</v>
      </c>
      <c r="F3223" s="42"/>
      <c r="G3223" s="49"/>
      <c r="H3223" s="48"/>
      <c r="I3223" s="48"/>
      <c r="J3223" s="42">
        <f>SUM(T3217:T3222)</f>
        <v>456.02</v>
      </c>
      <c r="K3223" s="42"/>
    </row>
    <row r="3224" spans="1:22" ht="14.5" x14ac:dyDescent="0.35">
      <c r="A3224" s="51"/>
      <c r="B3224" s="51"/>
      <c r="C3224" s="51" t="s">
        <v>177</v>
      </c>
      <c r="D3224" s="50" t="s">
        <v>176</v>
      </c>
      <c r="E3224" s="48">
        <f>108</f>
        <v>108</v>
      </c>
      <c r="F3224" s="42"/>
      <c r="G3224" s="49"/>
      <c r="H3224" s="48"/>
      <c r="I3224" s="48"/>
      <c r="J3224" s="42">
        <f>SUM(V3217:V3223)</f>
        <v>0.04</v>
      </c>
      <c r="K3224" s="42"/>
    </row>
    <row r="3225" spans="1:22" ht="14.5" x14ac:dyDescent="0.35">
      <c r="A3225" s="51"/>
      <c r="B3225" s="51"/>
      <c r="C3225" s="51" t="s">
        <v>175</v>
      </c>
      <c r="D3225" s="50" t="s">
        <v>174</v>
      </c>
      <c r="E3225" s="48">
        <f>[1]Source!AQ4438</f>
        <v>3.14</v>
      </c>
      <c r="F3225" s="42"/>
      <c r="G3225" s="49" t="str">
        <f>[1]Source!DI4438</f>
        <v>)*4</v>
      </c>
      <c r="H3225" s="48">
        <f>[1]Source!AV4438</f>
        <v>1</v>
      </c>
      <c r="I3225" s="48"/>
      <c r="J3225" s="42"/>
      <c r="K3225" s="42">
        <f>[1]Source!U4438</f>
        <v>12.56</v>
      </c>
    </row>
    <row r="3226" spans="1:22" ht="14" x14ac:dyDescent="0.3">
      <c r="A3226" s="47"/>
      <c r="B3226" s="47"/>
      <c r="C3226" s="47"/>
      <c r="D3226" s="47"/>
      <c r="E3226" s="47"/>
      <c r="F3226" s="47"/>
      <c r="G3226" s="47"/>
      <c r="H3226" s="47"/>
      <c r="I3226" s="183">
        <f>J3218+J3219+J3221+J3222+J3223+J3224</f>
        <v>8252.0300000000007</v>
      </c>
      <c r="J3226" s="183"/>
      <c r="K3226" s="46">
        <f>IF([1]Source!I4438&lt;&gt;0, ROUND(I3226/[1]Source!I4438, 2), 0)</f>
        <v>8252.0300000000007</v>
      </c>
      <c r="P3226" s="45">
        <f>I3226</f>
        <v>8252.0300000000007</v>
      </c>
    </row>
    <row r="3227" spans="1:22" ht="42" x14ac:dyDescent="0.35">
      <c r="A3227" s="51">
        <v>311</v>
      </c>
      <c r="B3227" s="51" t="str">
        <f>[1]Source!F4439</f>
        <v>1.18-2403-15-1/1</v>
      </c>
      <c r="C3227" s="51" t="str">
        <f>[1]Source!G4439</f>
        <v>Очистка и дезинфекция приточных установок производительностью до 5000 м3/ч</v>
      </c>
      <c r="D3227" s="50" t="str">
        <f>[1]Source!H4439</f>
        <v>установка</v>
      </c>
      <c r="E3227" s="48">
        <f>[1]Source!I4439</f>
        <v>1</v>
      </c>
      <c r="F3227" s="42"/>
      <c r="G3227" s="49"/>
      <c r="H3227" s="48"/>
      <c r="I3227" s="48"/>
      <c r="J3227" s="42"/>
      <c r="K3227" s="42"/>
      <c r="Q3227">
        <f>ROUND(([1]Source!BZ4439/100)*ROUND(([1]Source!AF4439*[1]Source!AV4439)*[1]Source!I4439, 2), 2)</f>
        <v>8992.14</v>
      </c>
      <c r="R3227">
        <f>[1]Source!X4439</f>
        <v>8992.14</v>
      </c>
      <c r="S3227">
        <f>ROUND(([1]Source!CA4439/100)*ROUND(([1]Source!AF4439*[1]Source!AV4439)*[1]Source!I4439, 2), 2)</f>
        <v>1284.5899999999999</v>
      </c>
      <c r="T3227">
        <f>[1]Source!Y4439</f>
        <v>1284.5899999999999</v>
      </c>
      <c r="U3227">
        <f>ROUND((175/100)*ROUND(([1]Source!AE4439*[1]Source!AV4439)*[1]Source!I4439, 2), 2)</f>
        <v>9841.65</v>
      </c>
      <c r="V3227">
        <f>ROUND((108/100)*ROUND([1]Source!CS4439*[1]Source!I4439, 2), 2)</f>
        <v>6073.7</v>
      </c>
    </row>
    <row r="3228" spans="1:22" ht="14.5" x14ac:dyDescent="0.35">
      <c r="A3228" s="51"/>
      <c r="B3228" s="51"/>
      <c r="C3228" s="51" t="s">
        <v>183</v>
      </c>
      <c r="D3228" s="50"/>
      <c r="E3228" s="48"/>
      <c r="F3228" s="42">
        <f>[1]Source!AO4439</f>
        <v>3211.48</v>
      </c>
      <c r="G3228" s="49" t="str">
        <f>[1]Source!DG4439</f>
        <v>)*4</v>
      </c>
      <c r="H3228" s="48">
        <f>[1]Source!AV4439</f>
        <v>1</v>
      </c>
      <c r="I3228" s="48">
        <f>IF([1]Source!BA4439&lt;&gt; 0, [1]Source!BA4439, 1)</f>
        <v>1</v>
      </c>
      <c r="J3228" s="42">
        <f>[1]Source!S4439</f>
        <v>12845.92</v>
      </c>
      <c r="K3228" s="42"/>
    </row>
    <row r="3229" spans="1:22" ht="14.5" x14ac:dyDescent="0.35">
      <c r="A3229" s="51"/>
      <c r="B3229" s="51"/>
      <c r="C3229" s="51" t="s">
        <v>182</v>
      </c>
      <c r="D3229" s="50"/>
      <c r="E3229" s="48"/>
      <c r="F3229" s="42">
        <f>[1]Source!AM4439</f>
        <v>2255.44</v>
      </c>
      <c r="G3229" s="49" t="str">
        <f>[1]Source!DE4439</f>
        <v>)*4</v>
      </c>
      <c r="H3229" s="48">
        <f>[1]Source!AV4439</f>
        <v>1</v>
      </c>
      <c r="I3229" s="48">
        <f>IF([1]Source!BB4439&lt;&gt; 0, [1]Source!BB4439, 1)</f>
        <v>1</v>
      </c>
      <c r="J3229" s="42">
        <f>[1]Source!Q4439</f>
        <v>9021.76</v>
      </c>
      <c r="K3229" s="42"/>
    </row>
    <row r="3230" spans="1:22" ht="14.5" x14ac:dyDescent="0.35">
      <c r="A3230" s="51"/>
      <c r="B3230" s="51"/>
      <c r="C3230" s="51" t="s">
        <v>181</v>
      </c>
      <c r="D3230" s="50"/>
      <c r="E3230" s="48"/>
      <c r="F3230" s="42">
        <f>[1]Source!AN4439</f>
        <v>1405.95</v>
      </c>
      <c r="G3230" s="49" t="str">
        <f>[1]Source!DF4439</f>
        <v>)*4</v>
      </c>
      <c r="H3230" s="48">
        <f>[1]Source!AV4439</f>
        <v>1</v>
      </c>
      <c r="I3230" s="48">
        <f>IF([1]Source!BS4439&lt;&gt; 0, [1]Source!BS4439, 1)</f>
        <v>1</v>
      </c>
      <c r="J3230" s="52">
        <f>[1]Source!R4439</f>
        <v>5623.8</v>
      </c>
      <c r="K3230" s="42"/>
    </row>
    <row r="3231" spans="1:22" ht="14.5" x14ac:dyDescent="0.35">
      <c r="A3231" s="51"/>
      <c r="B3231" s="51"/>
      <c r="C3231" s="51" t="s">
        <v>180</v>
      </c>
      <c r="D3231" s="50"/>
      <c r="E3231" s="48"/>
      <c r="F3231" s="42">
        <f>[1]Source!AL4439</f>
        <v>14.66</v>
      </c>
      <c r="G3231" s="49" t="str">
        <f>[1]Source!DD4439</f>
        <v>)*4</v>
      </c>
      <c r="H3231" s="48">
        <f>[1]Source!AW4439</f>
        <v>1</v>
      </c>
      <c r="I3231" s="48">
        <f>IF([1]Source!BC4439&lt;&gt; 0, [1]Source!BC4439, 1)</f>
        <v>1</v>
      </c>
      <c r="J3231" s="42">
        <f>[1]Source!P4439</f>
        <v>58.64</v>
      </c>
      <c r="K3231" s="42"/>
    </row>
    <row r="3232" spans="1:22" ht="14.5" x14ac:dyDescent="0.35">
      <c r="A3232" s="51"/>
      <c r="B3232" s="51"/>
      <c r="C3232" s="51" t="s">
        <v>179</v>
      </c>
      <c r="D3232" s="50" t="s">
        <v>176</v>
      </c>
      <c r="E3232" s="48">
        <f>[1]Source!AT4439</f>
        <v>70</v>
      </c>
      <c r="F3232" s="42"/>
      <c r="G3232" s="49"/>
      <c r="H3232" s="48"/>
      <c r="I3232" s="48"/>
      <c r="J3232" s="42">
        <f>SUM(R3227:R3231)</f>
        <v>8992.14</v>
      </c>
      <c r="K3232" s="42"/>
    </row>
    <row r="3233" spans="1:22" ht="14.5" x14ac:dyDescent="0.35">
      <c r="A3233" s="51"/>
      <c r="B3233" s="51"/>
      <c r="C3233" s="51" t="s">
        <v>178</v>
      </c>
      <c r="D3233" s="50" t="s">
        <v>176</v>
      </c>
      <c r="E3233" s="48">
        <f>[1]Source!AU4439</f>
        <v>10</v>
      </c>
      <c r="F3233" s="42"/>
      <c r="G3233" s="49"/>
      <c r="H3233" s="48"/>
      <c r="I3233" s="48"/>
      <c r="J3233" s="42">
        <f>SUM(T3227:T3232)</f>
        <v>1284.5899999999999</v>
      </c>
      <c r="K3233" s="42"/>
    </row>
    <row r="3234" spans="1:22" ht="14.5" x14ac:dyDescent="0.35">
      <c r="A3234" s="51"/>
      <c r="B3234" s="51"/>
      <c r="C3234" s="51" t="s">
        <v>177</v>
      </c>
      <c r="D3234" s="50" t="s">
        <v>176</v>
      </c>
      <c r="E3234" s="48">
        <f>108</f>
        <v>108</v>
      </c>
      <c r="F3234" s="42"/>
      <c r="G3234" s="49"/>
      <c r="H3234" s="48"/>
      <c r="I3234" s="48"/>
      <c r="J3234" s="42">
        <f>SUM(V3227:V3233)</f>
        <v>6073.7</v>
      </c>
      <c r="K3234" s="42"/>
    </row>
    <row r="3235" spans="1:22" ht="14.5" x14ac:dyDescent="0.35">
      <c r="A3235" s="51"/>
      <c r="B3235" s="51"/>
      <c r="C3235" s="51" t="s">
        <v>175</v>
      </c>
      <c r="D3235" s="50" t="s">
        <v>174</v>
      </c>
      <c r="E3235" s="48">
        <f>[1]Source!AQ4439</f>
        <v>10.55</v>
      </c>
      <c r="F3235" s="42"/>
      <c r="G3235" s="49" t="str">
        <f>[1]Source!DI4439</f>
        <v>)*4</v>
      </c>
      <c r="H3235" s="48">
        <f>[1]Source!AV4439</f>
        <v>1</v>
      </c>
      <c r="I3235" s="48"/>
      <c r="J3235" s="42"/>
      <c r="K3235" s="42">
        <f>[1]Source!U4439</f>
        <v>42.2</v>
      </c>
    </row>
    <row r="3236" spans="1:22" ht="14" x14ac:dyDescent="0.3">
      <c r="A3236" s="47"/>
      <c r="B3236" s="47"/>
      <c r="C3236" s="47"/>
      <c r="D3236" s="47"/>
      <c r="E3236" s="47"/>
      <c r="F3236" s="47"/>
      <c r="G3236" s="47"/>
      <c r="H3236" s="47"/>
      <c r="I3236" s="183">
        <f>J3228+J3229+J3231+J3232+J3233+J3234</f>
        <v>38276.75</v>
      </c>
      <c r="J3236" s="183"/>
      <c r="K3236" s="46">
        <f>IF([1]Source!I4439&lt;&gt;0, ROUND(I3236/[1]Source!I4439, 2), 0)</f>
        <v>38276.75</v>
      </c>
      <c r="P3236" s="45">
        <f>I3236</f>
        <v>38276.75</v>
      </c>
    </row>
    <row r="3238" spans="1:22" ht="14" x14ac:dyDescent="0.3">
      <c r="A3238" s="189" t="str">
        <f>CONCATENATE("Итого по подразделу: ",IF([1]Source!G4441&lt;&gt;"Новый подраздел", [1]Source!G4441, ""))</f>
        <v>Итого по подразделу: Приточно-вытяжная установка</v>
      </c>
      <c r="B3238" s="189"/>
      <c r="C3238" s="189"/>
      <c r="D3238" s="189"/>
      <c r="E3238" s="189"/>
      <c r="F3238" s="189"/>
      <c r="G3238" s="189"/>
      <c r="H3238" s="189"/>
      <c r="I3238" s="184">
        <f>SUM(P3209:P3237)</f>
        <v>52750.57</v>
      </c>
      <c r="J3238" s="185"/>
      <c r="K3238" s="38"/>
    </row>
    <row r="3241" spans="1:22" ht="14" x14ac:dyDescent="0.3">
      <c r="A3241" s="189" t="str">
        <f>CONCATENATE("Итого по разделу: ",IF([1]Source!G4471&lt;&gt;"Новый раздел", [1]Source!G4471, ""))</f>
        <v>Итого по разделу: Вентиляция</v>
      </c>
      <c r="B3241" s="189"/>
      <c r="C3241" s="189"/>
      <c r="D3241" s="189"/>
      <c r="E3241" s="189"/>
      <c r="F3241" s="189"/>
      <c r="G3241" s="189"/>
      <c r="H3241" s="189"/>
      <c r="I3241" s="184">
        <f>SUM(P3207:P3240)</f>
        <v>52750.57</v>
      </c>
      <c r="J3241" s="185"/>
      <c r="K3241" s="38"/>
    </row>
    <row r="3244" spans="1:22" ht="16.5" x14ac:dyDescent="0.35">
      <c r="A3244" s="190" t="str">
        <f>CONCATENATE("Раздел: ",IF([1]Source!G4501&lt;&gt;"Новый раздел", [1]Source!G4501, ""))</f>
        <v>Раздел: Вентиляторы</v>
      </c>
      <c r="B3244" s="190"/>
      <c r="C3244" s="190"/>
      <c r="D3244" s="190"/>
      <c r="E3244" s="190"/>
      <c r="F3244" s="190"/>
      <c r="G3244" s="190"/>
      <c r="H3244" s="190"/>
      <c r="I3244" s="190"/>
      <c r="J3244" s="190"/>
      <c r="K3244" s="190"/>
    </row>
    <row r="3245" spans="1:22" ht="28" x14ac:dyDescent="0.35">
      <c r="A3245" s="51">
        <v>312</v>
      </c>
      <c r="B3245" s="51" t="str">
        <f>[1]Source!F4505</f>
        <v>1.18-2303-3-2/1</v>
      </c>
      <c r="C3245" s="51" t="str">
        <f>[1]Source!G4505</f>
        <v>Техническое обслуживание канального вентилятора - ежеквартальное</v>
      </c>
      <c r="D3245" s="50" t="str">
        <f>[1]Source!H4505</f>
        <v>шт.</v>
      </c>
      <c r="E3245" s="48">
        <f>[1]Source!I4505</f>
        <v>3</v>
      </c>
      <c r="F3245" s="42"/>
      <c r="G3245" s="49"/>
      <c r="H3245" s="48"/>
      <c r="I3245" s="48"/>
      <c r="J3245" s="42"/>
      <c r="K3245" s="42"/>
      <c r="Q3245">
        <f>ROUND(([1]Source!BZ4505/100)*ROUND(([1]Source!AF4505*[1]Source!AV4505)*[1]Source!I4505, 2), 2)</f>
        <v>4920.22</v>
      </c>
      <c r="R3245">
        <f>[1]Source!X4505</f>
        <v>4920.22</v>
      </c>
      <c r="S3245">
        <f>ROUND(([1]Source!CA4505/100)*ROUND(([1]Source!AF4505*[1]Source!AV4505)*[1]Source!I4505, 2), 2)</f>
        <v>702.89</v>
      </c>
      <c r="T3245">
        <f>[1]Source!Y4505</f>
        <v>702.89</v>
      </c>
      <c r="U3245">
        <f>ROUND((175/100)*ROUND(([1]Source!AE4505*[1]Source!AV4505)*[1]Source!I4505, 2), 2)</f>
        <v>0</v>
      </c>
      <c r="V3245">
        <f>ROUND((108/100)*ROUND([1]Source!CS4505*[1]Source!I4505, 2), 2)</f>
        <v>0</v>
      </c>
    </row>
    <row r="3246" spans="1:22" ht="14.5" x14ac:dyDescent="0.35">
      <c r="A3246" s="51"/>
      <c r="B3246" s="51"/>
      <c r="C3246" s="51" t="s">
        <v>183</v>
      </c>
      <c r="D3246" s="50"/>
      <c r="E3246" s="48"/>
      <c r="F3246" s="42">
        <f>[1]Source!AO4505</f>
        <v>585.74</v>
      </c>
      <c r="G3246" s="49" t="str">
        <f>[1]Source!DG4505</f>
        <v>)*4</v>
      </c>
      <c r="H3246" s="48">
        <f>[1]Source!AV4505</f>
        <v>1</v>
      </c>
      <c r="I3246" s="48">
        <f>IF([1]Source!BA4505&lt;&gt; 0, [1]Source!BA4505, 1)</f>
        <v>1</v>
      </c>
      <c r="J3246" s="42">
        <f>[1]Source!S4505</f>
        <v>7028.88</v>
      </c>
      <c r="K3246" s="42"/>
    </row>
    <row r="3247" spans="1:22" ht="14.5" x14ac:dyDescent="0.35">
      <c r="A3247" s="51"/>
      <c r="B3247" s="51"/>
      <c r="C3247" s="51" t="s">
        <v>179</v>
      </c>
      <c r="D3247" s="50" t="s">
        <v>176</v>
      </c>
      <c r="E3247" s="48">
        <f>[1]Source!AT4505</f>
        <v>70</v>
      </c>
      <c r="F3247" s="42"/>
      <c r="G3247" s="49"/>
      <c r="H3247" s="48"/>
      <c r="I3247" s="48"/>
      <c r="J3247" s="42">
        <f>SUM(R3245:R3246)</f>
        <v>4920.22</v>
      </c>
      <c r="K3247" s="42"/>
    </row>
    <row r="3248" spans="1:22" ht="14.5" x14ac:dyDescent="0.35">
      <c r="A3248" s="51"/>
      <c r="B3248" s="51"/>
      <c r="C3248" s="51" t="s">
        <v>178</v>
      </c>
      <c r="D3248" s="50" t="s">
        <v>176</v>
      </c>
      <c r="E3248" s="48">
        <f>[1]Source!AU4505</f>
        <v>10</v>
      </c>
      <c r="F3248" s="42"/>
      <c r="G3248" s="49"/>
      <c r="H3248" s="48"/>
      <c r="I3248" s="48"/>
      <c r="J3248" s="42">
        <f>SUM(T3245:T3247)</f>
        <v>702.89</v>
      </c>
      <c r="K3248" s="42"/>
    </row>
    <row r="3249" spans="1:22" ht="14.5" x14ac:dyDescent="0.35">
      <c r="A3249" s="51"/>
      <c r="B3249" s="51"/>
      <c r="C3249" s="51" t="s">
        <v>175</v>
      </c>
      <c r="D3249" s="50" t="s">
        <v>174</v>
      </c>
      <c r="E3249" s="48">
        <f>[1]Source!AQ4505</f>
        <v>1.76</v>
      </c>
      <c r="F3249" s="42"/>
      <c r="G3249" s="49" t="str">
        <f>[1]Source!DI4505</f>
        <v>)*4</v>
      </c>
      <c r="H3249" s="48">
        <f>[1]Source!AV4505</f>
        <v>1</v>
      </c>
      <c r="I3249" s="48"/>
      <c r="J3249" s="42"/>
      <c r="K3249" s="42">
        <f>[1]Source!U4505</f>
        <v>21.12</v>
      </c>
    </row>
    <row r="3250" spans="1:22" ht="14" x14ac:dyDescent="0.3">
      <c r="A3250" s="47"/>
      <c r="B3250" s="47"/>
      <c r="C3250" s="47"/>
      <c r="D3250" s="47"/>
      <c r="E3250" s="47"/>
      <c r="F3250" s="47"/>
      <c r="G3250" s="47"/>
      <c r="H3250" s="47"/>
      <c r="I3250" s="183">
        <f>J3246+J3247+J3248</f>
        <v>12651.99</v>
      </c>
      <c r="J3250" s="183"/>
      <c r="K3250" s="46">
        <f>IF([1]Source!I4505&lt;&gt;0, ROUND(I3250/[1]Source!I4505, 2), 0)</f>
        <v>4217.33</v>
      </c>
      <c r="P3250" s="45">
        <f>I3250</f>
        <v>12651.99</v>
      </c>
    </row>
    <row r="3252" spans="1:22" ht="14" x14ac:dyDescent="0.3">
      <c r="A3252" s="189" t="str">
        <f>CONCATENATE("Итого по разделу: ",IF([1]Source!G4507&lt;&gt;"Новый раздел", [1]Source!G4507, ""))</f>
        <v>Итого по разделу: Вентиляторы</v>
      </c>
      <c r="B3252" s="189"/>
      <c r="C3252" s="189"/>
      <c r="D3252" s="189"/>
      <c r="E3252" s="189"/>
      <c r="F3252" s="189"/>
      <c r="G3252" s="189"/>
      <c r="H3252" s="189"/>
      <c r="I3252" s="184">
        <f>SUM(P3244:P3251)</f>
        <v>12651.99</v>
      </c>
      <c r="J3252" s="185"/>
      <c r="K3252" s="38"/>
    </row>
    <row r="3255" spans="1:22" ht="16.5" x14ac:dyDescent="0.35">
      <c r="A3255" s="190" t="str">
        <f>CONCATENATE("Раздел: ",IF([1]Source!G4537&lt;&gt;"Новый раздел", [1]Source!G4537, ""))</f>
        <v>Раздел: Воздуховоды</v>
      </c>
      <c r="B3255" s="190"/>
      <c r="C3255" s="190"/>
      <c r="D3255" s="190"/>
      <c r="E3255" s="190"/>
      <c r="F3255" s="190"/>
      <c r="G3255" s="190"/>
      <c r="H3255" s="190"/>
      <c r="I3255" s="190"/>
      <c r="J3255" s="190"/>
      <c r="K3255" s="190"/>
    </row>
    <row r="3256" spans="1:22" ht="28" x14ac:dyDescent="0.35">
      <c r="A3256" s="51">
        <v>313</v>
      </c>
      <c r="B3256" s="51" t="str">
        <f>[1]Source!F4541</f>
        <v>1.18-2103-1-1/1</v>
      </c>
      <c r="C3256" s="51" t="str">
        <f>[1]Source!G4541</f>
        <v>Очистка воздуховодов механизированным способом</v>
      </c>
      <c r="D3256" s="50" t="str">
        <f>[1]Source!H4541</f>
        <v>100 м2</v>
      </c>
      <c r="E3256" s="48">
        <f>[1]Source!I4541</f>
        <v>0.40570000000000001</v>
      </c>
      <c r="F3256" s="42"/>
      <c r="G3256" s="49"/>
      <c r="H3256" s="48"/>
      <c r="I3256" s="48"/>
      <c r="J3256" s="42"/>
      <c r="K3256" s="42"/>
      <c r="Q3256">
        <f>ROUND(([1]Source!BZ4541/100)*ROUND(([1]Source!AF4541*[1]Source!AV4541)*[1]Source!I4541, 2), 2)</f>
        <v>4288.8900000000003</v>
      </c>
      <c r="R3256">
        <f>[1]Source!X4541</f>
        <v>4288.8900000000003</v>
      </c>
      <c r="S3256">
        <f>ROUND(([1]Source!CA4541/100)*ROUND(([1]Source!AF4541*[1]Source!AV4541)*[1]Source!I4541, 2), 2)</f>
        <v>612.70000000000005</v>
      </c>
      <c r="T3256">
        <f>[1]Source!Y4541</f>
        <v>612.70000000000005</v>
      </c>
      <c r="U3256">
        <f>ROUND((175/100)*ROUND(([1]Source!AE4541*[1]Source!AV4541)*[1]Source!I4541, 2), 2)</f>
        <v>4860.03</v>
      </c>
      <c r="V3256">
        <f>ROUND((108/100)*ROUND([1]Source!CS4541*[1]Source!I4541, 2), 2)</f>
        <v>2999.33</v>
      </c>
    </row>
    <row r="3257" spans="1:22" x14ac:dyDescent="0.25">
      <c r="C3257" s="53" t="str">
        <f>"Объем: "&amp;[1]Source!I4541&amp;"=40,57/"&amp;"100"</f>
        <v>Объем: 0,4057=40,57/100</v>
      </c>
    </row>
    <row r="3258" spans="1:22" ht="14.5" x14ac:dyDescent="0.35">
      <c r="A3258" s="51"/>
      <c r="B3258" s="51"/>
      <c r="C3258" s="51" t="s">
        <v>183</v>
      </c>
      <c r="D3258" s="50"/>
      <c r="E3258" s="48"/>
      <c r="F3258" s="42">
        <f>[1]Source!AO4541</f>
        <v>3775.56</v>
      </c>
      <c r="G3258" s="49" t="str">
        <f>[1]Source!DG4541</f>
        <v>)*4</v>
      </c>
      <c r="H3258" s="48">
        <f>[1]Source!AV4541</f>
        <v>1</v>
      </c>
      <c r="I3258" s="48">
        <f>IF([1]Source!BA4541&lt;&gt; 0, [1]Source!BA4541, 1)</f>
        <v>1</v>
      </c>
      <c r="J3258" s="42">
        <f>[1]Source!S4541</f>
        <v>6126.98</v>
      </c>
      <c r="K3258" s="42"/>
    </row>
    <row r="3259" spans="1:22" ht="14.5" x14ac:dyDescent="0.35">
      <c r="A3259" s="51"/>
      <c r="B3259" s="51"/>
      <c r="C3259" s="51" t="s">
        <v>182</v>
      </c>
      <c r="D3259" s="50"/>
      <c r="E3259" s="48"/>
      <c r="F3259" s="42">
        <f>[1]Source!AM4541</f>
        <v>2764.63</v>
      </c>
      <c r="G3259" s="49" t="str">
        <f>[1]Source!DE4541</f>
        <v>)*4</v>
      </c>
      <c r="H3259" s="48">
        <f>[1]Source!AV4541</f>
        <v>1</v>
      </c>
      <c r="I3259" s="48">
        <f>IF([1]Source!BB4541&lt;&gt; 0, [1]Source!BB4541, 1)</f>
        <v>1</v>
      </c>
      <c r="J3259" s="42">
        <f>[1]Source!Q4541</f>
        <v>4486.4399999999996</v>
      </c>
      <c r="K3259" s="42"/>
    </row>
    <row r="3260" spans="1:22" ht="14.5" x14ac:dyDescent="0.35">
      <c r="A3260" s="51"/>
      <c r="B3260" s="51"/>
      <c r="C3260" s="51" t="s">
        <v>181</v>
      </c>
      <c r="D3260" s="50"/>
      <c r="E3260" s="48"/>
      <c r="F3260" s="42">
        <f>[1]Source!AN4541</f>
        <v>1711.34</v>
      </c>
      <c r="G3260" s="49" t="str">
        <f>[1]Source!DF4541</f>
        <v>)*4</v>
      </c>
      <c r="H3260" s="48">
        <f>[1]Source!AV4541</f>
        <v>1</v>
      </c>
      <c r="I3260" s="48">
        <f>IF([1]Source!BS4541&lt;&gt; 0, [1]Source!BS4541, 1)</f>
        <v>1</v>
      </c>
      <c r="J3260" s="52">
        <f>[1]Source!R4541</f>
        <v>2777.16</v>
      </c>
      <c r="K3260" s="42"/>
    </row>
    <row r="3261" spans="1:22" ht="14.5" x14ac:dyDescent="0.35">
      <c r="A3261" s="51"/>
      <c r="B3261" s="51"/>
      <c r="C3261" s="51" t="s">
        <v>180</v>
      </c>
      <c r="D3261" s="50"/>
      <c r="E3261" s="48"/>
      <c r="F3261" s="42">
        <f>[1]Source!AL4541</f>
        <v>4.3899999999999997</v>
      </c>
      <c r="G3261" s="49" t="str">
        <f>[1]Source!DD4541</f>
        <v>)*4</v>
      </c>
      <c r="H3261" s="48">
        <f>[1]Source!AW4541</f>
        <v>1</v>
      </c>
      <c r="I3261" s="48">
        <f>IF([1]Source!BC4541&lt;&gt; 0, [1]Source!BC4541, 1)</f>
        <v>1</v>
      </c>
      <c r="J3261" s="42">
        <f>[1]Source!P4541</f>
        <v>7.12</v>
      </c>
      <c r="K3261" s="42"/>
    </row>
    <row r="3262" spans="1:22" ht="14.5" x14ac:dyDescent="0.35">
      <c r="A3262" s="51"/>
      <c r="B3262" s="51"/>
      <c r="C3262" s="51" t="s">
        <v>179</v>
      </c>
      <c r="D3262" s="50" t="s">
        <v>176</v>
      </c>
      <c r="E3262" s="48">
        <f>[1]Source!AT4541</f>
        <v>70</v>
      </c>
      <c r="F3262" s="42"/>
      <c r="G3262" s="49"/>
      <c r="H3262" s="48"/>
      <c r="I3262" s="48"/>
      <c r="J3262" s="42">
        <f>SUM(R3256:R3261)</f>
        <v>4288.8900000000003</v>
      </c>
      <c r="K3262" s="42"/>
    </row>
    <row r="3263" spans="1:22" ht="14.5" x14ac:dyDescent="0.35">
      <c r="A3263" s="51"/>
      <c r="B3263" s="51"/>
      <c r="C3263" s="51" t="s">
        <v>178</v>
      </c>
      <c r="D3263" s="50" t="s">
        <v>176</v>
      </c>
      <c r="E3263" s="48">
        <f>[1]Source!AU4541</f>
        <v>10</v>
      </c>
      <c r="F3263" s="42"/>
      <c r="G3263" s="49"/>
      <c r="H3263" s="48"/>
      <c r="I3263" s="48"/>
      <c r="J3263" s="42">
        <f>SUM(T3256:T3262)</f>
        <v>612.70000000000005</v>
      </c>
      <c r="K3263" s="42"/>
    </row>
    <row r="3264" spans="1:22" ht="14.5" x14ac:dyDescent="0.35">
      <c r="A3264" s="51"/>
      <c r="B3264" s="51"/>
      <c r="C3264" s="51" t="s">
        <v>177</v>
      </c>
      <c r="D3264" s="50" t="s">
        <v>176</v>
      </c>
      <c r="E3264" s="48">
        <f>108</f>
        <v>108</v>
      </c>
      <c r="F3264" s="42"/>
      <c r="G3264" s="49"/>
      <c r="H3264" s="48"/>
      <c r="I3264" s="48"/>
      <c r="J3264" s="42">
        <f>SUM(V3256:V3263)</f>
        <v>2999.33</v>
      </c>
      <c r="K3264" s="42"/>
    </row>
    <row r="3265" spans="1:22" ht="14.5" x14ac:dyDescent="0.35">
      <c r="A3265" s="51"/>
      <c r="B3265" s="51"/>
      <c r="C3265" s="51" t="s">
        <v>175</v>
      </c>
      <c r="D3265" s="50" t="s">
        <v>174</v>
      </c>
      <c r="E3265" s="48">
        <f>[1]Source!AQ4541</f>
        <v>13.13</v>
      </c>
      <c r="F3265" s="42"/>
      <c r="G3265" s="49" t="str">
        <f>[1]Source!DI4541</f>
        <v>)*4</v>
      </c>
      <c r="H3265" s="48">
        <f>[1]Source!AV4541</f>
        <v>1</v>
      </c>
      <c r="I3265" s="48"/>
      <c r="J3265" s="42"/>
      <c r="K3265" s="42">
        <f>[1]Source!U4541</f>
        <v>21.307364000000003</v>
      </c>
    </row>
    <row r="3266" spans="1:22" ht="14" x14ac:dyDescent="0.3">
      <c r="A3266" s="47"/>
      <c r="B3266" s="47"/>
      <c r="C3266" s="47"/>
      <c r="D3266" s="47"/>
      <c r="E3266" s="47"/>
      <c r="F3266" s="47"/>
      <c r="G3266" s="47"/>
      <c r="H3266" s="47"/>
      <c r="I3266" s="183">
        <f>J3258+J3259+J3261+J3262+J3263+J3264</f>
        <v>18521.46</v>
      </c>
      <c r="J3266" s="183"/>
      <c r="K3266" s="46">
        <f>IF([1]Source!I4541&lt;&gt;0, ROUND(I3266/[1]Source!I4541, 2), 0)</f>
        <v>45653.09</v>
      </c>
      <c r="P3266" s="45">
        <f>I3266</f>
        <v>18521.46</v>
      </c>
    </row>
    <row r="3267" spans="1:22" ht="28" x14ac:dyDescent="0.35">
      <c r="A3267" s="51">
        <v>314</v>
      </c>
      <c r="B3267" s="51" t="str">
        <f>[1]Source!F4542</f>
        <v>1.18-2103-1-2/1</v>
      </c>
      <c r="C3267" s="51" t="str">
        <f>[1]Source!G4542</f>
        <v>Дезинфекция воздуховодов, добавлять к поз. 1.18-2103-1-1</v>
      </c>
      <c r="D3267" s="50" t="str">
        <f>[1]Source!H4542</f>
        <v>100 м2</v>
      </c>
      <c r="E3267" s="48">
        <f>[1]Source!I4542</f>
        <v>0.40570000000000001</v>
      </c>
      <c r="F3267" s="42"/>
      <c r="G3267" s="49"/>
      <c r="H3267" s="48"/>
      <c r="I3267" s="48"/>
      <c r="J3267" s="42"/>
      <c r="K3267" s="42"/>
      <c r="Q3267">
        <f>ROUND(([1]Source!BZ4542/100)*ROUND(([1]Source!AF4542*[1]Source!AV4542)*[1]Source!I4542, 2), 2)</f>
        <v>686.32</v>
      </c>
      <c r="R3267">
        <f>[1]Source!X4542</f>
        <v>686.32</v>
      </c>
      <c r="S3267">
        <f>ROUND(([1]Source!CA4542/100)*ROUND(([1]Source!AF4542*[1]Source!AV4542)*[1]Source!I4542, 2), 2)</f>
        <v>98.05</v>
      </c>
      <c r="T3267">
        <f>[1]Source!Y4542</f>
        <v>98.05</v>
      </c>
      <c r="U3267">
        <f>ROUND((175/100)*ROUND(([1]Source!AE4542*[1]Source!AV4542)*[1]Source!I4542, 2), 2)</f>
        <v>761.36</v>
      </c>
      <c r="V3267">
        <f>ROUND((108/100)*ROUND([1]Source!CS4542*[1]Source!I4542, 2), 2)</f>
        <v>469.86</v>
      </c>
    </row>
    <row r="3268" spans="1:22" x14ac:dyDescent="0.25">
      <c r="C3268" s="53" t="str">
        <f>"Объем: "&amp;[1]Source!I4542&amp;"=40,57/"&amp;"100"</f>
        <v>Объем: 0,4057=40,57/100</v>
      </c>
    </row>
    <row r="3269" spans="1:22" ht="14.5" x14ac:dyDescent="0.35">
      <c r="A3269" s="51"/>
      <c r="B3269" s="51"/>
      <c r="C3269" s="51" t="s">
        <v>183</v>
      </c>
      <c r="D3269" s="50"/>
      <c r="E3269" s="48"/>
      <c r="F3269" s="42">
        <f>[1]Source!AO4542</f>
        <v>604.16999999999996</v>
      </c>
      <c r="G3269" s="49" t="str">
        <f>[1]Source!DG4542</f>
        <v>)*4</v>
      </c>
      <c r="H3269" s="48">
        <f>[1]Source!AV4542</f>
        <v>1</v>
      </c>
      <c r="I3269" s="48">
        <f>IF([1]Source!BA4542&lt;&gt; 0, [1]Source!BA4542, 1)</f>
        <v>1</v>
      </c>
      <c r="J3269" s="42">
        <f>[1]Source!S4542</f>
        <v>980.45</v>
      </c>
      <c r="K3269" s="42"/>
    </row>
    <row r="3270" spans="1:22" ht="14.5" x14ac:dyDescent="0.35">
      <c r="A3270" s="51"/>
      <c r="B3270" s="51"/>
      <c r="C3270" s="51" t="s">
        <v>182</v>
      </c>
      <c r="D3270" s="50"/>
      <c r="E3270" s="48"/>
      <c r="F3270" s="42">
        <f>[1]Source!AM4542</f>
        <v>413.81</v>
      </c>
      <c r="G3270" s="49" t="str">
        <f>[1]Source!DE4542</f>
        <v>)*4</v>
      </c>
      <c r="H3270" s="48">
        <f>[1]Source!AV4542</f>
        <v>1</v>
      </c>
      <c r="I3270" s="48">
        <f>IF([1]Source!BB4542&lt;&gt; 0, [1]Source!BB4542, 1)</f>
        <v>1</v>
      </c>
      <c r="J3270" s="42">
        <f>[1]Source!Q4542</f>
        <v>671.53</v>
      </c>
      <c r="K3270" s="42"/>
    </row>
    <row r="3271" spans="1:22" ht="14.5" x14ac:dyDescent="0.35">
      <c r="A3271" s="51"/>
      <c r="B3271" s="51"/>
      <c r="C3271" s="51" t="s">
        <v>181</v>
      </c>
      <c r="D3271" s="50"/>
      <c r="E3271" s="48"/>
      <c r="F3271" s="42">
        <f>[1]Source!AN4542</f>
        <v>268.08999999999997</v>
      </c>
      <c r="G3271" s="49" t="str">
        <f>[1]Source!DF4542</f>
        <v>)*4</v>
      </c>
      <c r="H3271" s="48">
        <f>[1]Source!AV4542</f>
        <v>1</v>
      </c>
      <c r="I3271" s="48">
        <f>IF([1]Source!BS4542&lt;&gt; 0, [1]Source!BS4542, 1)</f>
        <v>1</v>
      </c>
      <c r="J3271" s="52">
        <f>[1]Source!R4542</f>
        <v>435.06</v>
      </c>
      <c r="K3271" s="42"/>
    </row>
    <row r="3272" spans="1:22" ht="14.5" x14ac:dyDescent="0.35">
      <c r="A3272" s="51"/>
      <c r="B3272" s="51"/>
      <c r="C3272" s="51" t="s">
        <v>180</v>
      </c>
      <c r="D3272" s="50"/>
      <c r="E3272" s="48"/>
      <c r="F3272" s="42">
        <f>[1]Source!AL4542</f>
        <v>16.260000000000002</v>
      </c>
      <c r="G3272" s="49" t="str">
        <f>[1]Source!DD4542</f>
        <v>)*4</v>
      </c>
      <c r="H3272" s="48">
        <f>[1]Source!AW4542</f>
        <v>1</v>
      </c>
      <c r="I3272" s="48">
        <f>IF([1]Source!BC4542&lt;&gt; 0, [1]Source!BC4542, 1)</f>
        <v>1</v>
      </c>
      <c r="J3272" s="42">
        <f>[1]Source!P4542</f>
        <v>26.39</v>
      </c>
      <c r="K3272" s="42"/>
    </row>
    <row r="3273" spans="1:22" ht="14.5" x14ac:dyDescent="0.35">
      <c r="A3273" s="51"/>
      <c r="B3273" s="51"/>
      <c r="C3273" s="51" t="s">
        <v>179</v>
      </c>
      <c r="D3273" s="50" t="s">
        <v>176</v>
      </c>
      <c r="E3273" s="48">
        <f>[1]Source!AT4542</f>
        <v>70</v>
      </c>
      <c r="F3273" s="42"/>
      <c r="G3273" s="49"/>
      <c r="H3273" s="48"/>
      <c r="I3273" s="48"/>
      <c r="J3273" s="42">
        <f>SUM(R3267:R3272)</f>
        <v>686.32</v>
      </c>
      <c r="K3273" s="42"/>
    </row>
    <row r="3274" spans="1:22" ht="14.5" x14ac:dyDescent="0.35">
      <c r="A3274" s="51"/>
      <c r="B3274" s="51"/>
      <c r="C3274" s="51" t="s">
        <v>178</v>
      </c>
      <c r="D3274" s="50" t="s">
        <v>176</v>
      </c>
      <c r="E3274" s="48">
        <f>[1]Source!AU4542</f>
        <v>10</v>
      </c>
      <c r="F3274" s="42"/>
      <c r="G3274" s="49"/>
      <c r="H3274" s="48"/>
      <c r="I3274" s="48"/>
      <c r="J3274" s="42">
        <f>SUM(T3267:T3273)</f>
        <v>98.05</v>
      </c>
      <c r="K3274" s="42"/>
    </row>
    <row r="3275" spans="1:22" ht="14.5" x14ac:dyDescent="0.35">
      <c r="A3275" s="51"/>
      <c r="B3275" s="51"/>
      <c r="C3275" s="51" t="s">
        <v>177</v>
      </c>
      <c r="D3275" s="50" t="s">
        <v>176</v>
      </c>
      <c r="E3275" s="48">
        <f>108</f>
        <v>108</v>
      </c>
      <c r="F3275" s="42"/>
      <c r="G3275" s="49"/>
      <c r="H3275" s="48"/>
      <c r="I3275" s="48"/>
      <c r="J3275" s="42">
        <f>SUM(V3267:V3274)</f>
        <v>469.86</v>
      </c>
      <c r="K3275" s="42"/>
    </row>
    <row r="3276" spans="1:22" ht="14.5" x14ac:dyDescent="0.35">
      <c r="A3276" s="51"/>
      <c r="B3276" s="51"/>
      <c r="C3276" s="51" t="s">
        <v>175</v>
      </c>
      <c r="D3276" s="50" t="s">
        <v>174</v>
      </c>
      <c r="E3276" s="48">
        <f>[1]Source!AQ4542</f>
        <v>2.1</v>
      </c>
      <c r="F3276" s="42"/>
      <c r="G3276" s="49" t="str">
        <f>[1]Source!DI4542</f>
        <v>)*4</v>
      </c>
      <c r="H3276" s="48">
        <f>[1]Source!AV4542</f>
        <v>1</v>
      </c>
      <c r="I3276" s="48"/>
      <c r="J3276" s="42"/>
      <c r="K3276" s="42">
        <f>[1]Source!U4542</f>
        <v>3.40788</v>
      </c>
    </row>
    <row r="3277" spans="1:22" ht="14" x14ac:dyDescent="0.3">
      <c r="A3277" s="47"/>
      <c r="B3277" s="47"/>
      <c r="C3277" s="47"/>
      <c r="D3277" s="47"/>
      <c r="E3277" s="47"/>
      <c r="F3277" s="47"/>
      <c r="G3277" s="47"/>
      <c r="H3277" s="47"/>
      <c r="I3277" s="183">
        <f>J3269+J3270+J3272+J3273+J3274+J3275</f>
        <v>2932.6000000000004</v>
      </c>
      <c r="J3277" s="183"/>
      <c r="K3277" s="46">
        <f>IF([1]Source!I4542&lt;&gt;0, ROUND(I3277/[1]Source!I4542, 2), 0)</f>
        <v>7228.49</v>
      </c>
      <c r="P3277" s="45">
        <f>I3277</f>
        <v>2932.6000000000004</v>
      </c>
    </row>
    <row r="3279" spans="1:22" ht="14" x14ac:dyDescent="0.3">
      <c r="A3279" s="189" t="str">
        <f>CONCATENATE("Итого по разделу: ",IF([1]Source!G4544&lt;&gt;"Новый раздел", [1]Source!G4544, ""))</f>
        <v>Итого по разделу: Воздуховоды</v>
      </c>
      <c r="B3279" s="189"/>
      <c r="C3279" s="189"/>
      <c r="D3279" s="189"/>
      <c r="E3279" s="189"/>
      <c r="F3279" s="189"/>
      <c r="G3279" s="189"/>
      <c r="H3279" s="189"/>
      <c r="I3279" s="184">
        <f>SUM(P3255:P3278)</f>
        <v>21454.059999999998</v>
      </c>
      <c r="J3279" s="185"/>
      <c r="K3279" s="38"/>
    </row>
    <row r="3282" spans="1:22" ht="14" x14ac:dyDescent="0.3">
      <c r="A3282" s="189" t="str">
        <f>CONCATENATE("Итого по локальной смете: ",IF([1]Source!G4574&lt;&gt;"Новая локальная смета", [1]Source!G4574, ""))</f>
        <v>Итого по локальной смете: Строение №329</v>
      </c>
      <c r="B3282" s="189"/>
      <c r="C3282" s="189"/>
      <c r="D3282" s="189"/>
      <c r="E3282" s="189"/>
      <c r="F3282" s="189"/>
      <c r="G3282" s="189"/>
      <c r="H3282" s="189"/>
      <c r="I3282" s="184">
        <f>SUM(P3205:P3281)</f>
        <v>86856.62</v>
      </c>
      <c r="J3282" s="185"/>
      <c r="K3282" s="38"/>
    </row>
    <row r="3285" spans="1:22" ht="16.5" x14ac:dyDescent="0.35">
      <c r="A3285" s="190" t="str">
        <f>CONCATENATE("Локальная смета: ",IF([1]Source!G4604&lt;&gt;"Новая локальная смета", [1]Source!G4604, ""))</f>
        <v>Локальная смета: Строение № 328</v>
      </c>
      <c r="B3285" s="190"/>
      <c r="C3285" s="190"/>
      <c r="D3285" s="190"/>
      <c r="E3285" s="190"/>
      <c r="F3285" s="190"/>
      <c r="G3285" s="190"/>
      <c r="H3285" s="190"/>
      <c r="I3285" s="190"/>
      <c r="J3285" s="190"/>
      <c r="K3285" s="190"/>
    </row>
    <row r="3287" spans="1:22" ht="16.5" x14ac:dyDescent="0.35">
      <c r="A3287" s="190" t="str">
        <f>CONCATENATE("Раздел: ",IF([1]Source!G4608&lt;&gt;"Новый раздел", [1]Source!G4608, ""))</f>
        <v>Раздел: Вентиляторы</v>
      </c>
      <c r="B3287" s="190"/>
      <c r="C3287" s="190"/>
      <c r="D3287" s="190"/>
      <c r="E3287" s="190"/>
      <c r="F3287" s="190"/>
      <c r="G3287" s="190"/>
      <c r="H3287" s="190"/>
      <c r="I3287" s="190"/>
      <c r="J3287" s="190"/>
      <c r="K3287" s="190"/>
    </row>
    <row r="3288" spans="1:22" ht="28" x14ac:dyDescent="0.35">
      <c r="A3288" s="51">
        <v>315</v>
      </c>
      <c r="B3288" s="51" t="str">
        <f>[1]Source!F4612</f>
        <v>1.18-2303-3-2/1</v>
      </c>
      <c r="C3288" s="51" t="str">
        <f>[1]Source!G4612</f>
        <v>Техническое обслуживание канального вентилятора - ежеквартальное</v>
      </c>
      <c r="D3288" s="50" t="str">
        <f>[1]Source!H4612</f>
        <v>шт.</v>
      </c>
      <c r="E3288" s="48">
        <f>[1]Source!I4612</f>
        <v>2</v>
      </c>
      <c r="F3288" s="42"/>
      <c r="G3288" s="49"/>
      <c r="H3288" s="48"/>
      <c r="I3288" s="48"/>
      <c r="J3288" s="42"/>
      <c r="K3288" s="42"/>
      <c r="Q3288">
        <f>ROUND(([1]Source!BZ4612/100)*ROUND(([1]Source!AF4612*[1]Source!AV4612)*[1]Source!I4612, 2), 2)</f>
        <v>3280.14</v>
      </c>
      <c r="R3288">
        <f>[1]Source!X4612</f>
        <v>3280.14</v>
      </c>
      <c r="S3288">
        <f>ROUND(([1]Source!CA4612/100)*ROUND(([1]Source!AF4612*[1]Source!AV4612)*[1]Source!I4612, 2), 2)</f>
        <v>468.59</v>
      </c>
      <c r="T3288">
        <f>[1]Source!Y4612</f>
        <v>468.59</v>
      </c>
      <c r="U3288">
        <f>ROUND((175/100)*ROUND(([1]Source!AE4612*[1]Source!AV4612)*[1]Source!I4612, 2), 2)</f>
        <v>0</v>
      </c>
      <c r="V3288">
        <f>ROUND((108/100)*ROUND([1]Source!CS4612*[1]Source!I4612, 2), 2)</f>
        <v>0</v>
      </c>
    </row>
    <row r="3289" spans="1:22" ht="14.5" x14ac:dyDescent="0.35">
      <c r="A3289" s="51"/>
      <c r="B3289" s="51"/>
      <c r="C3289" s="51" t="s">
        <v>183</v>
      </c>
      <c r="D3289" s="50"/>
      <c r="E3289" s="48"/>
      <c r="F3289" s="42">
        <f>[1]Source!AO4612</f>
        <v>585.74</v>
      </c>
      <c r="G3289" s="49" t="str">
        <f>[1]Source!DG4612</f>
        <v>)*4</v>
      </c>
      <c r="H3289" s="48">
        <f>[1]Source!AV4612</f>
        <v>1</v>
      </c>
      <c r="I3289" s="48">
        <f>IF([1]Source!BA4612&lt;&gt; 0, [1]Source!BA4612, 1)</f>
        <v>1</v>
      </c>
      <c r="J3289" s="42">
        <f>[1]Source!S4612</f>
        <v>4685.92</v>
      </c>
      <c r="K3289" s="42"/>
    </row>
    <row r="3290" spans="1:22" ht="14.5" x14ac:dyDescent="0.35">
      <c r="A3290" s="51"/>
      <c r="B3290" s="51"/>
      <c r="C3290" s="51" t="s">
        <v>179</v>
      </c>
      <c r="D3290" s="50" t="s">
        <v>176</v>
      </c>
      <c r="E3290" s="48">
        <f>[1]Source!AT4612</f>
        <v>70</v>
      </c>
      <c r="F3290" s="42"/>
      <c r="G3290" s="49"/>
      <c r="H3290" s="48"/>
      <c r="I3290" s="48"/>
      <c r="J3290" s="42">
        <f>SUM(R3288:R3289)</f>
        <v>3280.14</v>
      </c>
      <c r="K3290" s="42"/>
    </row>
    <row r="3291" spans="1:22" ht="14.5" x14ac:dyDescent="0.35">
      <c r="A3291" s="51"/>
      <c r="B3291" s="51"/>
      <c r="C3291" s="51" t="s">
        <v>178</v>
      </c>
      <c r="D3291" s="50" t="s">
        <v>176</v>
      </c>
      <c r="E3291" s="48">
        <f>[1]Source!AU4612</f>
        <v>10</v>
      </c>
      <c r="F3291" s="42"/>
      <c r="G3291" s="49"/>
      <c r="H3291" s="48"/>
      <c r="I3291" s="48"/>
      <c r="J3291" s="42">
        <f>SUM(T3288:T3290)</f>
        <v>468.59</v>
      </c>
      <c r="K3291" s="42"/>
    </row>
    <row r="3292" spans="1:22" ht="14.5" x14ac:dyDescent="0.35">
      <c r="A3292" s="51"/>
      <c r="B3292" s="51"/>
      <c r="C3292" s="51" t="s">
        <v>175</v>
      </c>
      <c r="D3292" s="50" t="s">
        <v>174</v>
      </c>
      <c r="E3292" s="48">
        <f>[1]Source!AQ4612</f>
        <v>1.76</v>
      </c>
      <c r="F3292" s="42"/>
      <c r="G3292" s="49" t="str">
        <f>[1]Source!DI4612</f>
        <v>)*4</v>
      </c>
      <c r="H3292" s="48">
        <f>[1]Source!AV4612</f>
        <v>1</v>
      </c>
      <c r="I3292" s="48"/>
      <c r="J3292" s="42"/>
      <c r="K3292" s="42">
        <f>[1]Source!U4612</f>
        <v>14.08</v>
      </c>
    </row>
    <row r="3293" spans="1:22" ht="14" x14ac:dyDescent="0.3">
      <c r="A3293" s="47"/>
      <c r="B3293" s="47"/>
      <c r="C3293" s="47"/>
      <c r="D3293" s="47"/>
      <c r="E3293" s="47"/>
      <c r="F3293" s="47"/>
      <c r="G3293" s="47"/>
      <c r="H3293" s="47"/>
      <c r="I3293" s="183">
        <f>J3289+J3290+J3291</f>
        <v>8434.65</v>
      </c>
      <c r="J3293" s="183"/>
      <c r="K3293" s="46">
        <f>IF([1]Source!I4612&lt;&gt;0, ROUND(I3293/[1]Source!I4612, 2), 0)</f>
        <v>4217.33</v>
      </c>
      <c r="P3293" s="45">
        <f>I3293</f>
        <v>8434.65</v>
      </c>
    </row>
    <row r="3295" spans="1:22" ht="14" x14ac:dyDescent="0.3">
      <c r="A3295" s="189" t="str">
        <f>CONCATENATE("Итого по разделу: ",IF([1]Source!G4614&lt;&gt;"Новый раздел", [1]Source!G4614, ""))</f>
        <v>Итого по разделу: Вентиляторы</v>
      </c>
      <c r="B3295" s="189"/>
      <c r="C3295" s="189"/>
      <c r="D3295" s="189"/>
      <c r="E3295" s="189"/>
      <c r="F3295" s="189"/>
      <c r="G3295" s="189"/>
      <c r="H3295" s="189"/>
      <c r="I3295" s="184">
        <f>SUM(P3287:P3294)</f>
        <v>8434.65</v>
      </c>
      <c r="J3295" s="185"/>
      <c r="K3295" s="38"/>
    </row>
    <row r="3298" spans="1:22" ht="16.5" x14ac:dyDescent="0.35">
      <c r="A3298" s="190" t="str">
        <f>CONCATENATE("Раздел: ",IF([1]Source!G4644&lt;&gt;"Новый раздел", [1]Source!G4644, ""))</f>
        <v>Раздел: Холодоснабжение</v>
      </c>
      <c r="B3298" s="190"/>
      <c r="C3298" s="190"/>
      <c r="D3298" s="190"/>
      <c r="E3298" s="190"/>
      <c r="F3298" s="190"/>
      <c r="G3298" s="190"/>
      <c r="H3298" s="190"/>
      <c r="I3298" s="190"/>
      <c r="J3298" s="190"/>
      <c r="K3298" s="190"/>
    </row>
    <row r="3299" spans="1:22" ht="42" x14ac:dyDescent="0.35">
      <c r="A3299" s="51">
        <v>316</v>
      </c>
      <c r="B3299" s="51" t="str">
        <f>[1]Source!F4648</f>
        <v>1.18-2403-18-1/1</v>
      </c>
      <c r="C3299" s="51" t="str">
        <f>[1]Source!G4648</f>
        <v>Техническое обслуживание наружных блоков сплит систем мощностью до 10 кВт - ежемесячное</v>
      </c>
      <c r="D3299" s="50" t="str">
        <f>[1]Source!H4648</f>
        <v>1 блок</v>
      </c>
      <c r="E3299" s="48">
        <f>[1]Source!I4648</f>
        <v>1</v>
      </c>
      <c r="F3299" s="42"/>
      <c r="G3299" s="49"/>
      <c r="H3299" s="48"/>
      <c r="I3299" s="48"/>
      <c r="J3299" s="42"/>
      <c r="K3299" s="42"/>
      <c r="Q3299">
        <f>ROUND(([1]Source!BZ4648/100)*ROUND(([1]Source!AF4648*[1]Source!AV4648)*[1]Source!I4648, 2), 2)</f>
        <v>1890.9</v>
      </c>
      <c r="R3299">
        <f>[1]Source!X4648</f>
        <v>1890.9</v>
      </c>
      <c r="S3299">
        <f>ROUND(([1]Source!CA4648/100)*ROUND(([1]Source!AF4648*[1]Source!AV4648)*[1]Source!I4648, 2), 2)</f>
        <v>270.13</v>
      </c>
      <c r="T3299">
        <f>[1]Source!Y4648</f>
        <v>270.13</v>
      </c>
      <c r="U3299">
        <f>ROUND((175/100)*ROUND(([1]Source!AE4648*[1]Source!AV4648)*[1]Source!I4648, 2), 2)</f>
        <v>7.0000000000000007E-2</v>
      </c>
      <c r="V3299">
        <f>ROUND((108/100)*ROUND([1]Source!CS4648*[1]Source!I4648, 2), 2)</f>
        <v>0.04</v>
      </c>
    </row>
    <row r="3300" spans="1:22" ht="14.5" x14ac:dyDescent="0.35">
      <c r="A3300" s="51"/>
      <c r="B3300" s="51"/>
      <c r="C3300" s="51" t="s">
        <v>183</v>
      </c>
      <c r="D3300" s="50"/>
      <c r="E3300" s="48"/>
      <c r="F3300" s="42">
        <f>[1]Source!AO4648</f>
        <v>675.32</v>
      </c>
      <c r="G3300" s="49" t="str">
        <f>[1]Source!DG4648</f>
        <v>)*4</v>
      </c>
      <c r="H3300" s="48">
        <f>[1]Source!AV4648</f>
        <v>1</v>
      </c>
      <c r="I3300" s="48">
        <f>IF([1]Source!BA4648&lt;&gt; 0, [1]Source!BA4648, 1)</f>
        <v>1</v>
      </c>
      <c r="J3300" s="42">
        <f>[1]Source!S4648</f>
        <v>2701.28</v>
      </c>
      <c r="K3300" s="42"/>
    </row>
    <row r="3301" spans="1:22" ht="14.5" x14ac:dyDescent="0.35">
      <c r="A3301" s="51"/>
      <c r="B3301" s="51"/>
      <c r="C3301" s="51" t="s">
        <v>182</v>
      </c>
      <c r="D3301" s="50"/>
      <c r="E3301" s="48"/>
      <c r="F3301" s="42">
        <f>[1]Source!AM4648</f>
        <v>3.84</v>
      </c>
      <c r="G3301" s="49" t="str">
        <f>[1]Source!DE4648</f>
        <v>)*4</v>
      </c>
      <c r="H3301" s="48">
        <f>[1]Source!AV4648</f>
        <v>1</v>
      </c>
      <c r="I3301" s="48">
        <f>IF([1]Source!BB4648&lt;&gt; 0, [1]Source!BB4648, 1)</f>
        <v>1</v>
      </c>
      <c r="J3301" s="42">
        <f>[1]Source!Q4648</f>
        <v>15.36</v>
      </c>
      <c r="K3301" s="42"/>
    </row>
    <row r="3302" spans="1:22" ht="14.5" x14ac:dyDescent="0.35">
      <c r="A3302" s="51"/>
      <c r="B3302" s="51"/>
      <c r="C3302" s="51" t="s">
        <v>181</v>
      </c>
      <c r="D3302" s="50"/>
      <c r="E3302" s="48"/>
      <c r="F3302" s="42">
        <f>[1]Source!AN4648</f>
        <v>0.01</v>
      </c>
      <c r="G3302" s="49" t="str">
        <f>[1]Source!DF4648</f>
        <v>)*4</v>
      </c>
      <c r="H3302" s="48">
        <f>[1]Source!AV4648</f>
        <v>1</v>
      </c>
      <c r="I3302" s="48">
        <f>IF([1]Source!BS4648&lt;&gt; 0, [1]Source!BS4648, 1)</f>
        <v>1</v>
      </c>
      <c r="J3302" s="52">
        <f>[1]Source!R4648</f>
        <v>0.04</v>
      </c>
      <c r="K3302" s="42"/>
    </row>
    <row r="3303" spans="1:22" ht="14.5" x14ac:dyDescent="0.35">
      <c r="A3303" s="51"/>
      <c r="B3303" s="51"/>
      <c r="C3303" s="51" t="s">
        <v>180</v>
      </c>
      <c r="D3303" s="50"/>
      <c r="E3303" s="48"/>
      <c r="F3303" s="42">
        <f>[1]Source!AL4648</f>
        <v>0.88</v>
      </c>
      <c r="G3303" s="49" t="str">
        <f>[1]Source!DD4648</f>
        <v>)*4</v>
      </c>
      <c r="H3303" s="48">
        <f>[1]Source!AW4648</f>
        <v>1</v>
      </c>
      <c r="I3303" s="48">
        <f>IF([1]Source!BC4648&lt;&gt; 0, [1]Source!BC4648, 1)</f>
        <v>1</v>
      </c>
      <c r="J3303" s="42">
        <f>[1]Source!P4648</f>
        <v>3.52</v>
      </c>
      <c r="K3303" s="42"/>
    </row>
    <row r="3304" spans="1:22" ht="14.5" x14ac:dyDescent="0.35">
      <c r="A3304" s="51"/>
      <c r="B3304" s="51"/>
      <c r="C3304" s="51" t="s">
        <v>179</v>
      </c>
      <c r="D3304" s="50" t="s">
        <v>176</v>
      </c>
      <c r="E3304" s="48">
        <f>[1]Source!AT4648</f>
        <v>70</v>
      </c>
      <c r="F3304" s="42"/>
      <c r="G3304" s="49"/>
      <c r="H3304" s="48"/>
      <c r="I3304" s="48"/>
      <c r="J3304" s="42">
        <f>SUM(R3299:R3303)</f>
        <v>1890.9</v>
      </c>
      <c r="K3304" s="42"/>
    </row>
    <row r="3305" spans="1:22" ht="14.5" x14ac:dyDescent="0.35">
      <c r="A3305" s="51"/>
      <c r="B3305" s="51"/>
      <c r="C3305" s="51" t="s">
        <v>178</v>
      </c>
      <c r="D3305" s="50" t="s">
        <v>176</v>
      </c>
      <c r="E3305" s="48">
        <f>[1]Source!AU4648</f>
        <v>10</v>
      </c>
      <c r="F3305" s="42"/>
      <c r="G3305" s="49"/>
      <c r="H3305" s="48"/>
      <c r="I3305" s="48"/>
      <c r="J3305" s="42">
        <f>SUM(T3299:T3304)</f>
        <v>270.13</v>
      </c>
      <c r="K3305" s="42"/>
    </row>
    <row r="3306" spans="1:22" ht="14.5" x14ac:dyDescent="0.35">
      <c r="A3306" s="51"/>
      <c r="B3306" s="51"/>
      <c r="C3306" s="51" t="s">
        <v>177</v>
      </c>
      <c r="D3306" s="50" t="s">
        <v>176</v>
      </c>
      <c r="E3306" s="48">
        <f>108</f>
        <v>108</v>
      </c>
      <c r="F3306" s="42"/>
      <c r="G3306" s="49"/>
      <c r="H3306" s="48"/>
      <c r="I3306" s="48"/>
      <c r="J3306" s="42">
        <f>SUM(V3299:V3305)</f>
        <v>0.04</v>
      </c>
      <c r="K3306" s="42"/>
    </row>
    <row r="3307" spans="1:22" ht="14.5" x14ac:dyDescent="0.35">
      <c r="A3307" s="51"/>
      <c r="B3307" s="51"/>
      <c r="C3307" s="51" t="s">
        <v>175</v>
      </c>
      <c r="D3307" s="50" t="s">
        <v>174</v>
      </c>
      <c r="E3307" s="48">
        <f>[1]Source!AQ4648</f>
        <v>1.86</v>
      </c>
      <c r="F3307" s="42"/>
      <c r="G3307" s="49" t="str">
        <f>[1]Source!DI4648</f>
        <v>)*4</v>
      </c>
      <c r="H3307" s="48">
        <f>[1]Source!AV4648</f>
        <v>1</v>
      </c>
      <c r="I3307" s="48"/>
      <c r="J3307" s="42"/>
      <c r="K3307" s="42">
        <f>[1]Source!U4648</f>
        <v>7.44</v>
      </c>
    </row>
    <row r="3308" spans="1:22" ht="14" x14ac:dyDescent="0.3">
      <c r="A3308" s="47"/>
      <c r="B3308" s="47"/>
      <c r="C3308" s="47"/>
      <c r="D3308" s="47"/>
      <c r="E3308" s="47"/>
      <c r="F3308" s="47"/>
      <c r="G3308" s="47"/>
      <c r="H3308" s="47"/>
      <c r="I3308" s="183">
        <f>J3300+J3301+J3303+J3304+J3305+J3306</f>
        <v>4881.2300000000005</v>
      </c>
      <c r="J3308" s="183"/>
      <c r="K3308" s="46">
        <f>IF([1]Source!I4648&lt;&gt;0, ROUND(I3308/[1]Source!I4648, 2), 0)</f>
        <v>4881.2299999999996</v>
      </c>
      <c r="P3308" s="45">
        <f>I3308</f>
        <v>4881.2300000000005</v>
      </c>
    </row>
    <row r="3309" spans="1:22" ht="42" x14ac:dyDescent="0.35">
      <c r="A3309" s="51">
        <v>317</v>
      </c>
      <c r="B3309" s="51" t="str">
        <f>[1]Source!F4649</f>
        <v>1.18-2403-19-1/1</v>
      </c>
      <c r="C3309" s="51" t="str">
        <f>[1]Source!G4649</f>
        <v>Техническое обслуживание внутренних настенных блоков сплит систем мощностью до 2 кВт - ежемесячное</v>
      </c>
      <c r="D3309" s="50" t="str">
        <f>[1]Source!H4649</f>
        <v>1 блок</v>
      </c>
      <c r="E3309" s="48">
        <f>[1]Source!I4649</f>
        <v>1</v>
      </c>
      <c r="F3309" s="42"/>
      <c r="G3309" s="49"/>
      <c r="H3309" s="48"/>
      <c r="I3309" s="48"/>
      <c r="J3309" s="42"/>
      <c r="K3309" s="42"/>
      <c r="Q3309">
        <f>ROUND(([1]Source!BZ4649/100)*ROUND(([1]Source!AF4649*[1]Source!AV4649)*[1]Source!I4649, 2), 2)</f>
        <v>711.62</v>
      </c>
      <c r="R3309">
        <f>[1]Source!X4649</f>
        <v>711.62</v>
      </c>
      <c r="S3309">
        <f>ROUND(([1]Source!CA4649/100)*ROUND(([1]Source!AF4649*[1]Source!AV4649)*[1]Source!I4649, 2), 2)</f>
        <v>101.66</v>
      </c>
      <c r="T3309">
        <f>[1]Source!Y4649</f>
        <v>101.66</v>
      </c>
      <c r="U3309">
        <f>ROUND((175/100)*ROUND(([1]Source!AE4649*[1]Source!AV4649)*[1]Source!I4649, 2), 2)</f>
        <v>0</v>
      </c>
      <c r="V3309">
        <f>ROUND((108/100)*ROUND([1]Source!CS4649*[1]Source!I4649, 2), 2)</f>
        <v>0</v>
      </c>
    </row>
    <row r="3310" spans="1:22" ht="14.5" x14ac:dyDescent="0.35">
      <c r="A3310" s="51"/>
      <c r="B3310" s="51"/>
      <c r="C3310" s="51" t="s">
        <v>183</v>
      </c>
      <c r="D3310" s="50"/>
      <c r="E3310" s="48"/>
      <c r="F3310" s="42">
        <f>[1]Source!AO4649</f>
        <v>254.15</v>
      </c>
      <c r="G3310" s="49" t="str">
        <f>[1]Source!DG4649</f>
        <v>)*4</v>
      </c>
      <c r="H3310" s="48">
        <f>[1]Source!AV4649</f>
        <v>1</v>
      </c>
      <c r="I3310" s="48">
        <f>IF([1]Source!BA4649&lt;&gt; 0, [1]Source!BA4649, 1)</f>
        <v>1</v>
      </c>
      <c r="J3310" s="42">
        <f>[1]Source!S4649</f>
        <v>1016.6</v>
      </c>
      <c r="K3310" s="42"/>
    </row>
    <row r="3311" spans="1:22" ht="14.5" x14ac:dyDescent="0.35">
      <c r="A3311" s="51"/>
      <c r="B3311" s="51"/>
      <c r="C3311" s="51" t="s">
        <v>180</v>
      </c>
      <c r="D3311" s="50"/>
      <c r="E3311" s="48"/>
      <c r="F3311" s="42">
        <f>[1]Source!AL4649</f>
        <v>0.28999999999999998</v>
      </c>
      <c r="G3311" s="49" t="str">
        <f>[1]Source!DD4649</f>
        <v>)*4</v>
      </c>
      <c r="H3311" s="48">
        <f>[1]Source!AW4649</f>
        <v>1</v>
      </c>
      <c r="I3311" s="48">
        <f>IF([1]Source!BC4649&lt;&gt; 0, [1]Source!BC4649, 1)</f>
        <v>1</v>
      </c>
      <c r="J3311" s="42">
        <f>[1]Source!P4649</f>
        <v>1.1599999999999999</v>
      </c>
      <c r="K3311" s="42"/>
    </row>
    <row r="3312" spans="1:22" ht="14.5" x14ac:dyDescent="0.35">
      <c r="A3312" s="51"/>
      <c r="B3312" s="51"/>
      <c r="C3312" s="51" t="s">
        <v>179</v>
      </c>
      <c r="D3312" s="50" t="s">
        <v>176</v>
      </c>
      <c r="E3312" s="48">
        <f>[1]Source!AT4649</f>
        <v>70</v>
      </c>
      <c r="F3312" s="42"/>
      <c r="G3312" s="49"/>
      <c r="H3312" s="48"/>
      <c r="I3312" s="48"/>
      <c r="J3312" s="42">
        <f>SUM(R3309:R3311)</f>
        <v>711.62</v>
      </c>
      <c r="K3312" s="42"/>
    </row>
    <row r="3313" spans="1:22" ht="14.5" x14ac:dyDescent="0.35">
      <c r="A3313" s="51"/>
      <c r="B3313" s="51"/>
      <c r="C3313" s="51" t="s">
        <v>178</v>
      </c>
      <c r="D3313" s="50" t="s">
        <v>176</v>
      </c>
      <c r="E3313" s="48">
        <f>[1]Source!AU4649</f>
        <v>10</v>
      </c>
      <c r="F3313" s="42"/>
      <c r="G3313" s="49"/>
      <c r="H3313" s="48"/>
      <c r="I3313" s="48"/>
      <c r="J3313" s="42">
        <f>SUM(T3309:T3312)</f>
        <v>101.66</v>
      </c>
      <c r="K3313" s="42"/>
    </row>
    <row r="3314" spans="1:22" ht="14.5" x14ac:dyDescent="0.35">
      <c r="A3314" s="51"/>
      <c r="B3314" s="51"/>
      <c r="C3314" s="51" t="s">
        <v>175</v>
      </c>
      <c r="D3314" s="50" t="s">
        <v>174</v>
      </c>
      <c r="E3314" s="48">
        <f>[1]Source!AQ4649</f>
        <v>0.7</v>
      </c>
      <c r="F3314" s="42"/>
      <c r="G3314" s="49" t="str">
        <f>[1]Source!DI4649</f>
        <v>)*4</v>
      </c>
      <c r="H3314" s="48">
        <f>[1]Source!AV4649</f>
        <v>1</v>
      </c>
      <c r="I3314" s="48"/>
      <c r="J3314" s="42"/>
      <c r="K3314" s="42">
        <f>[1]Source!U4649</f>
        <v>2.8</v>
      </c>
    </row>
    <row r="3315" spans="1:22" ht="14" x14ac:dyDescent="0.3">
      <c r="A3315" s="47"/>
      <c r="B3315" s="47"/>
      <c r="C3315" s="47"/>
      <c r="D3315" s="47"/>
      <c r="E3315" s="47"/>
      <c r="F3315" s="47"/>
      <c r="G3315" s="47"/>
      <c r="H3315" s="47"/>
      <c r="I3315" s="183">
        <f>J3310+J3311+J3312+J3313</f>
        <v>1831.0400000000002</v>
      </c>
      <c r="J3315" s="183"/>
      <c r="K3315" s="46">
        <f>IF([1]Source!I4649&lt;&gt;0, ROUND(I3315/[1]Source!I4649, 2), 0)</f>
        <v>1831.04</v>
      </c>
      <c r="P3315" s="45">
        <f>I3315</f>
        <v>1831.0400000000002</v>
      </c>
    </row>
    <row r="3317" spans="1:22" ht="14" x14ac:dyDescent="0.3">
      <c r="A3317" s="189" t="str">
        <f>CONCATENATE("Итого по разделу: ",IF([1]Source!G4651&lt;&gt;"Новый раздел", [1]Source!G4651, ""))</f>
        <v>Итого по разделу: Холодоснабжение</v>
      </c>
      <c r="B3317" s="189"/>
      <c r="C3317" s="189"/>
      <c r="D3317" s="189"/>
      <c r="E3317" s="189"/>
      <c r="F3317" s="189"/>
      <c r="G3317" s="189"/>
      <c r="H3317" s="189"/>
      <c r="I3317" s="184">
        <f>SUM(P3298:P3316)</f>
        <v>6712.27</v>
      </c>
      <c r="J3317" s="185"/>
      <c r="K3317" s="38"/>
    </row>
    <row r="3320" spans="1:22" ht="16.5" x14ac:dyDescent="0.35">
      <c r="A3320" s="190" t="str">
        <f>CONCATENATE("Раздел: ",IF([1]Source!G4681&lt;&gt;"Новый раздел", [1]Source!G4681, ""))</f>
        <v>Раздел: Воздуховоды</v>
      </c>
      <c r="B3320" s="190"/>
      <c r="C3320" s="190"/>
      <c r="D3320" s="190"/>
      <c r="E3320" s="190"/>
      <c r="F3320" s="190"/>
      <c r="G3320" s="190"/>
      <c r="H3320" s="190"/>
      <c r="I3320" s="190"/>
      <c r="J3320" s="190"/>
      <c r="K3320" s="190"/>
    </row>
    <row r="3321" spans="1:22" ht="28" x14ac:dyDescent="0.35">
      <c r="A3321" s="51">
        <v>318</v>
      </c>
      <c r="B3321" s="51" t="str">
        <f>[1]Source!F4685</f>
        <v>1.18-2103-1-1/1</v>
      </c>
      <c r="C3321" s="51" t="str">
        <f>[1]Source!G4685</f>
        <v>Очистка воздуховодов механизированным способом</v>
      </c>
      <c r="D3321" s="50" t="str">
        <f>[1]Source!H4685</f>
        <v>100 м2</v>
      </c>
      <c r="E3321" s="48">
        <f>[1]Source!I4685</f>
        <v>3.5000000000000003E-2</v>
      </c>
      <c r="F3321" s="42"/>
      <c r="G3321" s="49"/>
      <c r="H3321" s="48"/>
      <c r="I3321" s="48"/>
      <c r="J3321" s="42"/>
      <c r="K3321" s="42"/>
      <c r="Q3321">
        <f>ROUND(([1]Source!BZ4685/100)*ROUND(([1]Source!AF4685*[1]Source!AV4685)*[1]Source!I4685, 2), 2)</f>
        <v>370.01</v>
      </c>
      <c r="R3321">
        <f>[1]Source!X4685</f>
        <v>370.01</v>
      </c>
      <c r="S3321">
        <f>ROUND(([1]Source!CA4685/100)*ROUND(([1]Source!AF4685*[1]Source!AV4685)*[1]Source!I4685, 2), 2)</f>
        <v>52.86</v>
      </c>
      <c r="T3321">
        <f>[1]Source!Y4685</f>
        <v>52.86</v>
      </c>
      <c r="U3321">
        <f>ROUND((175/100)*ROUND(([1]Source!AE4685*[1]Source!AV4685)*[1]Source!I4685, 2), 2)</f>
        <v>419.28</v>
      </c>
      <c r="V3321">
        <f>ROUND((108/100)*ROUND([1]Source!CS4685*[1]Source!I4685, 2), 2)</f>
        <v>258.76</v>
      </c>
    </row>
    <row r="3322" spans="1:22" x14ac:dyDescent="0.25">
      <c r="C3322" s="53" t="str">
        <f>"Объем: "&amp;[1]Source!I4685&amp;"=3,5/"&amp;"100"</f>
        <v>Объем: 0,035=3,5/100</v>
      </c>
    </row>
    <row r="3323" spans="1:22" ht="14.5" x14ac:dyDescent="0.35">
      <c r="A3323" s="51"/>
      <c r="B3323" s="51"/>
      <c r="C3323" s="51" t="s">
        <v>183</v>
      </c>
      <c r="D3323" s="50"/>
      <c r="E3323" s="48"/>
      <c r="F3323" s="42">
        <f>[1]Source!AO4685</f>
        <v>3775.56</v>
      </c>
      <c r="G3323" s="49" t="str">
        <f>[1]Source!DG4685</f>
        <v>)*4</v>
      </c>
      <c r="H3323" s="48">
        <f>[1]Source!AV4685</f>
        <v>1</v>
      </c>
      <c r="I3323" s="48">
        <f>IF([1]Source!BA4685&lt;&gt; 0, [1]Source!BA4685, 1)</f>
        <v>1</v>
      </c>
      <c r="J3323" s="42">
        <f>[1]Source!S4685</f>
        <v>528.58000000000004</v>
      </c>
      <c r="K3323" s="42"/>
    </row>
    <row r="3324" spans="1:22" ht="14.5" x14ac:dyDescent="0.35">
      <c r="A3324" s="51"/>
      <c r="B3324" s="51"/>
      <c r="C3324" s="51" t="s">
        <v>182</v>
      </c>
      <c r="D3324" s="50"/>
      <c r="E3324" s="48"/>
      <c r="F3324" s="42">
        <f>[1]Source!AM4685</f>
        <v>2764.63</v>
      </c>
      <c r="G3324" s="49" t="str">
        <f>[1]Source!DE4685</f>
        <v>)*4</v>
      </c>
      <c r="H3324" s="48">
        <f>[1]Source!AV4685</f>
        <v>1</v>
      </c>
      <c r="I3324" s="48">
        <f>IF([1]Source!BB4685&lt;&gt; 0, [1]Source!BB4685, 1)</f>
        <v>1</v>
      </c>
      <c r="J3324" s="42">
        <f>[1]Source!Q4685</f>
        <v>387.05</v>
      </c>
      <c r="K3324" s="42"/>
    </row>
    <row r="3325" spans="1:22" ht="14.5" x14ac:dyDescent="0.35">
      <c r="A3325" s="51"/>
      <c r="B3325" s="51"/>
      <c r="C3325" s="51" t="s">
        <v>181</v>
      </c>
      <c r="D3325" s="50"/>
      <c r="E3325" s="48"/>
      <c r="F3325" s="42">
        <f>[1]Source!AN4685</f>
        <v>1711.34</v>
      </c>
      <c r="G3325" s="49" t="str">
        <f>[1]Source!DF4685</f>
        <v>)*4</v>
      </c>
      <c r="H3325" s="48">
        <f>[1]Source!AV4685</f>
        <v>1</v>
      </c>
      <c r="I3325" s="48">
        <f>IF([1]Source!BS4685&lt;&gt; 0, [1]Source!BS4685, 1)</f>
        <v>1</v>
      </c>
      <c r="J3325" s="52">
        <f>[1]Source!R4685</f>
        <v>239.59</v>
      </c>
      <c r="K3325" s="42"/>
    </row>
    <row r="3326" spans="1:22" ht="14.5" x14ac:dyDescent="0.35">
      <c r="A3326" s="51"/>
      <c r="B3326" s="51"/>
      <c r="C3326" s="51" t="s">
        <v>180</v>
      </c>
      <c r="D3326" s="50"/>
      <c r="E3326" s="48"/>
      <c r="F3326" s="42">
        <f>[1]Source!AL4685</f>
        <v>4.3899999999999997</v>
      </c>
      <c r="G3326" s="49" t="str">
        <f>[1]Source!DD4685</f>
        <v>)*4</v>
      </c>
      <c r="H3326" s="48">
        <f>[1]Source!AW4685</f>
        <v>1</v>
      </c>
      <c r="I3326" s="48">
        <f>IF([1]Source!BC4685&lt;&gt; 0, [1]Source!BC4685, 1)</f>
        <v>1</v>
      </c>
      <c r="J3326" s="42">
        <f>[1]Source!P4685</f>
        <v>0.61</v>
      </c>
      <c r="K3326" s="42"/>
    </row>
    <row r="3327" spans="1:22" ht="14.5" x14ac:dyDescent="0.35">
      <c r="A3327" s="51"/>
      <c r="B3327" s="51"/>
      <c r="C3327" s="51" t="s">
        <v>179</v>
      </c>
      <c r="D3327" s="50" t="s">
        <v>176</v>
      </c>
      <c r="E3327" s="48">
        <f>[1]Source!AT4685</f>
        <v>70</v>
      </c>
      <c r="F3327" s="42"/>
      <c r="G3327" s="49"/>
      <c r="H3327" s="48"/>
      <c r="I3327" s="48"/>
      <c r="J3327" s="42">
        <f>SUM(R3321:R3326)</f>
        <v>370.01</v>
      </c>
      <c r="K3327" s="42"/>
    </row>
    <row r="3328" spans="1:22" ht="14.5" x14ac:dyDescent="0.35">
      <c r="A3328" s="51"/>
      <c r="B3328" s="51"/>
      <c r="C3328" s="51" t="s">
        <v>178</v>
      </c>
      <c r="D3328" s="50" t="s">
        <v>176</v>
      </c>
      <c r="E3328" s="48">
        <f>[1]Source!AU4685</f>
        <v>10</v>
      </c>
      <c r="F3328" s="42"/>
      <c r="G3328" s="49"/>
      <c r="H3328" s="48"/>
      <c r="I3328" s="48"/>
      <c r="J3328" s="42">
        <f>SUM(T3321:T3327)</f>
        <v>52.86</v>
      </c>
      <c r="K3328" s="42"/>
    </row>
    <row r="3329" spans="1:22" ht="14.5" x14ac:dyDescent="0.35">
      <c r="A3329" s="51"/>
      <c r="B3329" s="51"/>
      <c r="C3329" s="51" t="s">
        <v>177</v>
      </c>
      <c r="D3329" s="50" t="s">
        <v>176</v>
      </c>
      <c r="E3329" s="48">
        <f>108</f>
        <v>108</v>
      </c>
      <c r="F3329" s="42"/>
      <c r="G3329" s="49"/>
      <c r="H3329" s="48"/>
      <c r="I3329" s="48"/>
      <c r="J3329" s="42">
        <f>SUM(V3321:V3328)</f>
        <v>258.76</v>
      </c>
      <c r="K3329" s="42"/>
    </row>
    <row r="3330" spans="1:22" ht="14.5" x14ac:dyDescent="0.35">
      <c r="A3330" s="51"/>
      <c r="B3330" s="51"/>
      <c r="C3330" s="51" t="s">
        <v>175</v>
      </c>
      <c r="D3330" s="50" t="s">
        <v>174</v>
      </c>
      <c r="E3330" s="48">
        <f>[1]Source!AQ4685</f>
        <v>13.13</v>
      </c>
      <c r="F3330" s="42"/>
      <c r="G3330" s="49" t="str">
        <f>[1]Source!DI4685</f>
        <v>)*4</v>
      </c>
      <c r="H3330" s="48">
        <f>[1]Source!AV4685</f>
        <v>1</v>
      </c>
      <c r="I3330" s="48"/>
      <c r="J3330" s="42"/>
      <c r="K3330" s="42">
        <f>[1]Source!U4685</f>
        <v>1.8382000000000003</v>
      </c>
    </row>
    <row r="3331" spans="1:22" ht="14" x14ac:dyDescent="0.3">
      <c r="A3331" s="47"/>
      <c r="B3331" s="47"/>
      <c r="C3331" s="47"/>
      <c r="D3331" s="47"/>
      <c r="E3331" s="47"/>
      <c r="F3331" s="47"/>
      <c r="G3331" s="47"/>
      <c r="H3331" s="47"/>
      <c r="I3331" s="183">
        <f>J3323+J3324+J3326+J3327+J3328+J3329</f>
        <v>1597.87</v>
      </c>
      <c r="J3331" s="183"/>
      <c r="K3331" s="46">
        <f>IF([1]Source!I4685&lt;&gt;0, ROUND(I3331/[1]Source!I4685, 2), 0)</f>
        <v>45653.43</v>
      </c>
      <c r="P3331" s="45">
        <f>I3331</f>
        <v>1597.87</v>
      </c>
    </row>
    <row r="3332" spans="1:22" ht="28" x14ac:dyDescent="0.35">
      <c r="A3332" s="51">
        <v>319</v>
      </c>
      <c r="B3332" s="51" t="str">
        <f>[1]Source!F4686</f>
        <v>1.18-2103-1-2/1</v>
      </c>
      <c r="C3332" s="51" t="str">
        <f>[1]Source!G4686</f>
        <v>Дезинфекция воздуховодов, добавлять к поз. 1.18-2103-1-1</v>
      </c>
      <c r="D3332" s="50" t="str">
        <f>[1]Source!H4686</f>
        <v>100 м2</v>
      </c>
      <c r="E3332" s="48">
        <f>[1]Source!I4686</f>
        <v>3.5000000000000003E-2</v>
      </c>
      <c r="F3332" s="42"/>
      <c r="G3332" s="49"/>
      <c r="H3332" s="48"/>
      <c r="I3332" s="48"/>
      <c r="J3332" s="42"/>
      <c r="K3332" s="42"/>
      <c r="Q3332">
        <f>ROUND(([1]Source!BZ4686/100)*ROUND(([1]Source!AF4686*[1]Source!AV4686)*[1]Source!I4686, 2), 2)</f>
        <v>59.21</v>
      </c>
      <c r="R3332">
        <f>[1]Source!X4686</f>
        <v>59.21</v>
      </c>
      <c r="S3332">
        <f>ROUND(([1]Source!CA4686/100)*ROUND(([1]Source!AF4686*[1]Source!AV4686)*[1]Source!I4686, 2), 2)</f>
        <v>8.4600000000000009</v>
      </c>
      <c r="T3332">
        <f>[1]Source!Y4686</f>
        <v>8.4600000000000009</v>
      </c>
      <c r="U3332">
        <f>ROUND((175/100)*ROUND(([1]Source!AE4686*[1]Source!AV4686)*[1]Source!I4686, 2), 2)</f>
        <v>65.680000000000007</v>
      </c>
      <c r="V3332">
        <f>ROUND((108/100)*ROUND([1]Source!CS4686*[1]Source!I4686, 2), 2)</f>
        <v>40.53</v>
      </c>
    </row>
    <row r="3333" spans="1:22" x14ac:dyDescent="0.25">
      <c r="C3333" s="53" t="str">
        <f>"Объем: "&amp;[1]Source!I4686&amp;"=3,5/"&amp;"100"</f>
        <v>Объем: 0,035=3,5/100</v>
      </c>
    </row>
    <row r="3334" spans="1:22" ht="14.5" x14ac:dyDescent="0.35">
      <c r="A3334" s="51"/>
      <c r="B3334" s="51"/>
      <c r="C3334" s="51" t="s">
        <v>183</v>
      </c>
      <c r="D3334" s="50"/>
      <c r="E3334" s="48"/>
      <c r="F3334" s="42">
        <f>[1]Source!AO4686</f>
        <v>604.16999999999996</v>
      </c>
      <c r="G3334" s="49" t="str">
        <f>[1]Source!DG4686</f>
        <v>)*4</v>
      </c>
      <c r="H3334" s="48">
        <f>[1]Source!AV4686</f>
        <v>1</v>
      </c>
      <c r="I3334" s="48">
        <f>IF([1]Source!BA4686&lt;&gt; 0, [1]Source!BA4686, 1)</f>
        <v>1</v>
      </c>
      <c r="J3334" s="42">
        <f>[1]Source!S4686</f>
        <v>84.58</v>
      </c>
      <c r="K3334" s="42"/>
    </row>
    <row r="3335" spans="1:22" ht="14.5" x14ac:dyDescent="0.35">
      <c r="A3335" s="51"/>
      <c r="B3335" s="51"/>
      <c r="C3335" s="51" t="s">
        <v>182</v>
      </c>
      <c r="D3335" s="50"/>
      <c r="E3335" s="48"/>
      <c r="F3335" s="42">
        <f>[1]Source!AM4686</f>
        <v>413.81</v>
      </c>
      <c r="G3335" s="49" t="str">
        <f>[1]Source!DE4686</f>
        <v>)*4</v>
      </c>
      <c r="H3335" s="48">
        <f>[1]Source!AV4686</f>
        <v>1</v>
      </c>
      <c r="I3335" s="48">
        <f>IF([1]Source!BB4686&lt;&gt; 0, [1]Source!BB4686, 1)</f>
        <v>1</v>
      </c>
      <c r="J3335" s="42">
        <f>[1]Source!Q4686</f>
        <v>57.93</v>
      </c>
      <c r="K3335" s="42"/>
    </row>
    <row r="3336" spans="1:22" ht="14.5" x14ac:dyDescent="0.35">
      <c r="A3336" s="51"/>
      <c r="B3336" s="51"/>
      <c r="C3336" s="51" t="s">
        <v>181</v>
      </c>
      <c r="D3336" s="50"/>
      <c r="E3336" s="48"/>
      <c r="F3336" s="42">
        <f>[1]Source!AN4686</f>
        <v>268.08999999999997</v>
      </c>
      <c r="G3336" s="49" t="str">
        <f>[1]Source!DF4686</f>
        <v>)*4</v>
      </c>
      <c r="H3336" s="48">
        <f>[1]Source!AV4686</f>
        <v>1</v>
      </c>
      <c r="I3336" s="48">
        <f>IF([1]Source!BS4686&lt;&gt; 0, [1]Source!BS4686, 1)</f>
        <v>1</v>
      </c>
      <c r="J3336" s="52">
        <f>[1]Source!R4686</f>
        <v>37.53</v>
      </c>
      <c r="K3336" s="42"/>
    </row>
    <row r="3337" spans="1:22" ht="14.5" x14ac:dyDescent="0.35">
      <c r="A3337" s="51"/>
      <c r="B3337" s="51"/>
      <c r="C3337" s="51" t="s">
        <v>180</v>
      </c>
      <c r="D3337" s="50"/>
      <c r="E3337" s="48"/>
      <c r="F3337" s="42">
        <f>[1]Source!AL4686</f>
        <v>16.260000000000002</v>
      </c>
      <c r="G3337" s="49" t="str">
        <f>[1]Source!DD4686</f>
        <v>)*4</v>
      </c>
      <c r="H3337" s="48">
        <f>[1]Source!AW4686</f>
        <v>1</v>
      </c>
      <c r="I3337" s="48">
        <f>IF([1]Source!BC4686&lt;&gt; 0, [1]Source!BC4686, 1)</f>
        <v>1</v>
      </c>
      <c r="J3337" s="42">
        <f>[1]Source!P4686</f>
        <v>2.2799999999999998</v>
      </c>
      <c r="K3337" s="42"/>
    </row>
    <row r="3338" spans="1:22" ht="14.5" x14ac:dyDescent="0.35">
      <c r="A3338" s="51"/>
      <c r="B3338" s="51"/>
      <c r="C3338" s="51" t="s">
        <v>179</v>
      </c>
      <c r="D3338" s="50" t="s">
        <v>176</v>
      </c>
      <c r="E3338" s="48">
        <f>[1]Source!AT4686</f>
        <v>70</v>
      </c>
      <c r="F3338" s="42"/>
      <c r="G3338" s="49"/>
      <c r="H3338" s="48"/>
      <c r="I3338" s="48"/>
      <c r="J3338" s="42">
        <f>SUM(R3332:R3337)</f>
        <v>59.21</v>
      </c>
      <c r="K3338" s="42"/>
    </row>
    <row r="3339" spans="1:22" ht="14.5" x14ac:dyDescent="0.35">
      <c r="A3339" s="51"/>
      <c r="B3339" s="51"/>
      <c r="C3339" s="51" t="s">
        <v>178</v>
      </c>
      <c r="D3339" s="50" t="s">
        <v>176</v>
      </c>
      <c r="E3339" s="48">
        <f>[1]Source!AU4686</f>
        <v>10</v>
      </c>
      <c r="F3339" s="42"/>
      <c r="G3339" s="49"/>
      <c r="H3339" s="48"/>
      <c r="I3339" s="48"/>
      <c r="J3339" s="42">
        <f>SUM(T3332:T3338)</f>
        <v>8.4600000000000009</v>
      </c>
      <c r="K3339" s="42"/>
    </row>
    <row r="3340" spans="1:22" ht="14.5" x14ac:dyDescent="0.35">
      <c r="A3340" s="51"/>
      <c r="B3340" s="51"/>
      <c r="C3340" s="51" t="s">
        <v>177</v>
      </c>
      <c r="D3340" s="50" t="s">
        <v>176</v>
      </c>
      <c r="E3340" s="48">
        <f>108</f>
        <v>108</v>
      </c>
      <c r="F3340" s="42"/>
      <c r="G3340" s="49"/>
      <c r="H3340" s="48"/>
      <c r="I3340" s="48"/>
      <c r="J3340" s="42">
        <f>SUM(V3332:V3339)</f>
        <v>40.53</v>
      </c>
      <c r="K3340" s="42"/>
    </row>
    <row r="3341" spans="1:22" ht="14.5" x14ac:dyDescent="0.35">
      <c r="A3341" s="51"/>
      <c r="B3341" s="51"/>
      <c r="C3341" s="51" t="s">
        <v>175</v>
      </c>
      <c r="D3341" s="50" t="s">
        <v>174</v>
      </c>
      <c r="E3341" s="48">
        <f>[1]Source!AQ4686</f>
        <v>2.1</v>
      </c>
      <c r="F3341" s="42"/>
      <c r="G3341" s="49" t="str">
        <f>[1]Source!DI4686</f>
        <v>)*4</v>
      </c>
      <c r="H3341" s="48">
        <f>[1]Source!AV4686</f>
        <v>1</v>
      </c>
      <c r="I3341" s="48"/>
      <c r="J3341" s="42"/>
      <c r="K3341" s="42">
        <f>[1]Source!U4686</f>
        <v>0.29400000000000004</v>
      </c>
    </row>
    <row r="3342" spans="1:22" ht="14" x14ac:dyDescent="0.3">
      <c r="A3342" s="47"/>
      <c r="B3342" s="47"/>
      <c r="C3342" s="47"/>
      <c r="D3342" s="47"/>
      <c r="E3342" s="47"/>
      <c r="F3342" s="47"/>
      <c r="G3342" s="47"/>
      <c r="H3342" s="47"/>
      <c r="I3342" s="183">
        <f>J3334+J3335+J3337+J3338+J3339+J3340</f>
        <v>252.99</v>
      </c>
      <c r="J3342" s="183"/>
      <c r="K3342" s="46">
        <f>IF([1]Source!I4686&lt;&gt;0, ROUND(I3342/[1]Source!I4686, 2), 0)</f>
        <v>7228.29</v>
      </c>
      <c r="P3342" s="45">
        <f>I3342</f>
        <v>252.99</v>
      </c>
    </row>
    <row r="3344" spans="1:22" ht="14" x14ac:dyDescent="0.3">
      <c r="A3344" s="189" t="str">
        <f>CONCATENATE("Итого по разделу: ",IF([1]Source!G4688&lt;&gt;"Новый раздел", [1]Source!G4688, ""))</f>
        <v>Итого по разделу: Воздуховоды</v>
      </c>
      <c r="B3344" s="189"/>
      <c r="C3344" s="189"/>
      <c r="D3344" s="189"/>
      <c r="E3344" s="189"/>
      <c r="F3344" s="189"/>
      <c r="G3344" s="189"/>
      <c r="H3344" s="189"/>
      <c r="I3344" s="184">
        <f>SUM(P3320:P3343)</f>
        <v>1850.86</v>
      </c>
      <c r="J3344" s="185"/>
      <c r="K3344" s="38"/>
    </row>
    <row r="3347" spans="1:22" ht="14" x14ac:dyDescent="0.3">
      <c r="A3347" s="189" t="str">
        <f>CONCATENATE("Итого по локальной смете: ",IF([1]Source!G4718&lt;&gt;"Новая локальная смета", [1]Source!G4718, ""))</f>
        <v>Итого по локальной смете: Строение № 328</v>
      </c>
      <c r="B3347" s="189"/>
      <c r="C3347" s="189"/>
      <c r="D3347" s="189"/>
      <c r="E3347" s="189"/>
      <c r="F3347" s="189"/>
      <c r="G3347" s="189"/>
      <c r="H3347" s="189"/>
      <c r="I3347" s="184">
        <f>SUM(P3285:P3346)</f>
        <v>16997.780000000002</v>
      </c>
      <c r="J3347" s="185"/>
      <c r="K3347" s="38"/>
    </row>
    <row r="3350" spans="1:22" ht="16.5" x14ac:dyDescent="0.35">
      <c r="A3350" s="190" t="str">
        <f>CONCATENATE("Локальная смета: ",IF([1]Source!G4748&lt;&gt;"Новая локальная смета", [1]Source!G4748, ""))</f>
        <v>Локальная смета: Строение №63</v>
      </c>
      <c r="B3350" s="190"/>
      <c r="C3350" s="190"/>
      <c r="D3350" s="190"/>
      <c r="E3350" s="190"/>
      <c r="F3350" s="190"/>
      <c r="G3350" s="190"/>
      <c r="H3350" s="190"/>
      <c r="I3350" s="190"/>
      <c r="J3350" s="190"/>
      <c r="K3350" s="190"/>
    </row>
    <row r="3352" spans="1:22" ht="16.5" x14ac:dyDescent="0.35">
      <c r="A3352" s="190" t="str">
        <f>CONCATENATE("Раздел: ",IF([1]Source!G4752&lt;&gt;"Новый раздел", [1]Source!G4752, ""))</f>
        <v>Раздел: Вентиляция</v>
      </c>
      <c r="B3352" s="190"/>
      <c r="C3352" s="190"/>
      <c r="D3352" s="190"/>
      <c r="E3352" s="190"/>
      <c r="F3352" s="190"/>
      <c r="G3352" s="190"/>
      <c r="H3352" s="190"/>
      <c r="I3352" s="190"/>
      <c r="J3352" s="190"/>
      <c r="K3352" s="190"/>
    </row>
    <row r="3354" spans="1:22" ht="16.5" x14ac:dyDescent="0.35">
      <c r="A3354" s="190" t="str">
        <f>CONCATENATE("Подраздел: ",IF([1]Source!G4756&lt;&gt;"Новый подраздел", [1]Source!G4756, ""))</f>
        <v>Подраздел: Узел обвязки регулирующего клапана и насоса системы П1 В1</v>
      </c>
      <c r="B3354" s="190"/>
      <c r="C3354" s="190"/>
      <c r="D3354" s="190"/>
      <c r="E3354" s="190"/>
      <c r="F3354" s="190"/>
      <c r="G3354" s="190"/>
      <c r="H3354" s="190"/>
      <c r="I3354" s="190"/>
      <c r="J3354" s="190"/>
      <c r="K3354" s="190"/>
    </row>
    <row r="3355" spans="1:22" ht="56" x14ac:dyDescent="0.35">
      <c r="A3355" s="51">
        <v>320</v>
      </c>
      <c r="B3355" s="51" t="str">
        <f>[1]Source!F4760</f>
        <v>1.24-2503-4-18/1</v>
      </c>
      <c r="C3355" s="51" t="str">
        <f>[1]Source!G4760</f>
        <v>Техническое обслуживание циркуляционных насосов систем отопления с тепловыми насосами - ежемесячное</v>
      </c>
      <c r="D3355" s="50" t="str">
        <f>[1]Source!H4760</f>
        <v>шт.</v>
      </c>
      <c r="E3355" s="48">
        <f>[1]Source!I4760</f>
        <v>1</v>
      </c>
      <c r="F3355" s="42"/>
      <c r="G3355" s="49"/>
      <c r="H3355" s="48"/>
      <c r="I3355" s="48"/>
      <c r="J3355" s="42"/>
      <c r="K3355" s="42"/>
      <c r="Q3355">
        <f>ROUND(([1]Source!BZ4760/100)*ROUND(([1]Source!AF4760*[1]Source!AV4760)*[1]Source!I4760, 2), 2)</f>
        <v>451.19</v>
      </c>
      <c r="R3355">
        <f>[1]Source!X4760</f>
        <v>451.19</v>
      </c>
      <c r="S3355">
        <f>ROUND(([1]Source!CA4760/100)*ROUND(([1]Source!AF4760*[1]Source!AV4760)*[1]Source!I4760, 2), 2)</f>
        <v>64.459999999999994</v>
      </c>
      <c r="T3355">
        <f>[1]Source!Y4760</f>
        <v>64.459999999999994</v>
      </c>
      <c r="U3355">
        <f>ROUND((175/100)*ROUND(([1]Source!AE4760*[1]Source!AV4760)*[1]Source!I4760, 2), 2)</f>
        <v>541.30999999999995</v>
      </c>
      <c r="V3355">
        <f>ROUND((108/100)*ROUND([1]Source!CS4760*[1]Source!I4760, 2), 2)</f>
        <v>334.07</v>
      </c>
    </row>
    <row r="3356" spans="1:22" ht="14.5" x14ac:dyDescent="0.35">
      <c r="A3356" s="51"/>
      <c r="B3356" s="51"/>
      <c r="C3356" s="51" t="s">
        <v>183</v>
      </c>
      <c r="D3356" s="50"/>
      <c r="E3356" s="48"/>
      <c r="F3356" s="42">
        <f>[1]Source!AO4760</f>
        <v>161.13999999999999</v>
      </c>
      <c r="G3356" s="49" t="str">
        <f>[1]Source!DG4760</f>
        <v>)*4</v>
      </c>
      <c r="H3356" s="48">
        <f>[1]Source!AV4760</f>
        <v>1</v>
      </c>
      <c r="I3356" s="48">
        <f>IF([1]Source!BA4760&lt;&gt; 0, [1]Source!BA4760, 1)</f>
        <v>1</v>
      </c>
      <c r="J3356" s="42">
        <f>[1]Source!S4760</f>
        <v>644.55999999999995</v>
      </c>
      <c r="K3356" s="42"/>
    </row>
    <row r="3357" spans="1:22" ht="14.5" x14ac:dyDescent="0.35">
      <c r="A3357" s="51"/>
      <c r="B3357" s="51"/>
      <c r="C3357" s="51" t="s">
        <v>182</v>
      </c>
      <c r="D3357" s="50"/>
      <c r="E3357" s="48"/>
      <c r="F3357" s="42">
        <f>[1]Source!AM4760</f>
        <v>118.48</v>
      </c>
      <c r="G3357" s="49" t="str">
        <f>[1]Source!DE4760</f>
        <v>)*4</v>
      </c>
      <c r="H3357" s="48">
        <f>[1]Source!AV4760</f>
        <v>1</v>
      </c>
      <c r="I3357" s="48">
        <f>IF([1]Source!BB4760&lt;&gt; 0, [1]Source!BB4760, 1)</f>
        <v>1</v>
      </c>
      <c r="J3357" s="42">
        <f>[1]Source!Q4760</f>
        <v>473.92</v>
      </c>
      <c r="K3357" s="42"/>
    </row>
    <row r="3358" spans="1:22" ht="14.5" x14ac:dyDescent="0.35">
      <c r="A3358" s="51"/>
      <c r="B3358" s="51"/>
      <c r="C3358" s="51" t="s">
        <v>181</v>
      </c>
      <c r="D3358" s="50"/>
      <c r="E3358" s="48"/>
      <c r="F3358" s="42">
        <f>[1]Source!AN4760</f>
        <v>77.33</v>
      </c>
      <c r="G3358" s="49" t="str">
        <f>[1]Source!DF4760</f>
        <v>)*4</v>
      </c>
      <c r="H3358" s="48">
        <f>[1]Source!AV4760</f>
        <v>1</v>
      </c>
      <c r="I3358" s="48">
        <f>IF([1]Source!BS4760&lt;&gt; 0, [1]Source!BS4760, 1)</f>
        <v>1</v>
      </c>
      <c r="J3358" s="52">
        <f>[1]Source!R4760</f>
        <v>309.32</v>
      </c>
      <c r="K3358" s="42"/>
    </row>
    <row r="3359" spans="1:22" ht="14.5" x14ac:dyDescent="0.35">
      <c r="A3359" s="51"/>
      <c r="B3359" s="51"/>
      <c r="C3359" s="51" t="s">
        <v>180</v>
      </c>
      <c r="D3359" s="50"/>
      <c r="E3359" s="48"/>
      <c r="F3359" s="42">
        <f>[1]Source!AL4760</f>
        <v>0.59</v>
      </c>
      <c r="G3359" s="49" t="str">
        <f>[1]Source!DD4760</f>
        <v>)*4</v>
      </c>
      <c r="H3359" s="48">
        <f>[1]Source!AW4760</f>
        <v>1</v>
      </c>
      <c r="I3359" s="48">
        <f>IF([1]Source!BC4760&lt;&gt; 0, [1]Source!BC4760, 1)</f>
        <v>1</v>
      </c>
      <c r="J3359" s="42">
        <f>[1]Source!P4760</f>
        <v>2.36</v>
      </c>
      <c r="K3359" s="42"/>
    </row>
    <row r="3360" spans="1:22" ht="14.5" x14ac:dyDescent="0.35">
      <c r="A3360" s="51"/>
      <c r="B3360" s="51"/>
      <c r="C3360" s="51" t="s">
        <v>179</v>
      </c>
      <c r="D3360" s="50" t="s">
        <v>176</v>
      </c>
      <c r="E3360" s="48">
        <f>[1]Source!AT4760</f>
        <v>70</v>
      </c>
      <c r="F3360" s="42"/>
      <c r="G3360" s="49"/>
      <c r="H3360" s="48"/>
      <c r="I3360" s="48"/>
      <c r="J3360" s="42">
        <f>SUM(R3355:R3359)</f>
        <v>451.19</v>
      </c>
      <c r="K3360" s="42"/>
    </row>
    <row r="3361" spans="1:22" ht="14.5" x14ac:dyDescent="0.35">
      <c r="A3361" s="51"/>
      <c r="B3361" s="51"/>
      <c r="C3361" s="51" t="s">
        <v>178</v>
      </c>
      <c r="D3361" s="50" t="s">
        <v>176</v>
      </c>
      <c r="E3361" s="48">
        <f>[1]Source!AU4760</f>
        <v>10</v>
      </c>
      <c r="F3361" s="42"/>
      <c r="G3361" s="49"/>
      <c r="H3361" s="48"/>
      <c r="I3361" s="48"/>
      <c r="J3361" s="42">
        <f>SUM(T3355:T3360)</f>
        <v>64.459999999999994</v>
      </c>
      <c r="K3361" s="42"/>
    </row>
    <row r="3362" spans="1:22" ht="14.5" x14ac:dyDescent="0.35">
      <c r="A3362" s="51"/>
      <c r="B3362" s="51"/>
      <c r="C3362" s="51" t="s">
        <v>177</v>
      </c>
      <c r="D3362" s="50" t="s">
        <v>176</v>
      </c>
      <c r="E3362" s="48">
        <f>108</f>
        <v>108</v>
      </c>
      <c r="F3362" s="42"/>
      <c r="G3362" s="49"/>
      <c r="H3362" s="48"/>
      <c r="I3362" s="48"/>
      <c r="J3362" s="42">
        <f>SUM(V3355:V3361)</f>
        <v>334.07</v>
      </c>
      <c r="K3362" s="42"/>
    </row>
    <row r="3363" spans="1:22" ht="14.5" x14ac:dyDescent="0.35">
      <c r="A3363" s="51"/>
      <c r="B3363" s="51"/>
      <c r="C3363" s="51" t="s">
        <v>175</v>
      </c>
      <c r="D3363" s="50" t="s">
        <v>174</v>
      </c>
      <c r="E3363" s="48">
        <f>[1]Source!AQ4760</f>
        <v>0.42</v>
      </c>
      <c r="F3363" s="42"/>
      <c r="G3363" s="49" t="str">
        <f>[1]Source!DI4760</f>
        <v>)*4</v>
      </c>
      <c r="H3363" s="48">
        <f>[1]Source!AV4760</f>
        <v>1</v>
      </c>
      <c r="I3363" s="48"/>
      <c r="J3363" s="42"/>
      <c r="K3363" s="42">
        <f>[1]Source!U4760</f>
        <v>1.68</v>
      </c>
    </row>
    <row r="3364" spans="1:22" ht="14" x14ac:dyDescent="0.3">
      <c r="A3364" s="47"/>
      <c r="B3364" s="47"/>
      <c r="C3364" s="47"/>
      <c r="D3364" s="47"/>
      <c r="E3364" s="47"/>
      <c r="F3364" s="47"/>
      <c r="G3364" s="47"/>
      <c r="H3364" s="47"/>
      <c r="I3364" s="183">
        <f>J3356+J3357+J3359+J3360+J3361+J3362</f>
        <v>1970.56</v>
      </c>
      <c r="J3364" s="183"/>
      <c r="K3364" s="46">
        <f>IF([1]Source!I4760&lt;&gt;0, ROUND(I3364/[1]Source!I4760, 2), 0)</f>
        <v>1970.56</v>
      </c>
      <c r="P3364" s="45">
        <f>I3364</f>
        <v>1970.56</v>
      </c>
    </row>
    <row r="3365" spans="1:22" ht="28" x14ac:dyDescent="0.35">
      <c r="A3365" s="51">
        <v>321</v>
      </c>
      <c r="B3365" s="51" t="str">
        <f>[1]Source!F4761</f>
        <v>1.15-2303-4-2/1</v>
      </c>
      <c r="C3365" s="51" t="str">
        <f>[1]Source!G4761</f>
        <v>Прочистка сетчатых фильтров грубой очистки воды диаметром до 50 мм</v>
      </c>
      <c r="D3365" s="50" t="str">
        <f>[1]Source!H4761</f>
        <v>10 шт.</v>
      </c>
      <c r="E3365" s="48">
        <f>[1]Source!I4761</f>
        <v>0.1</v>
      </c>
      <c r="F3365" s="42"/>
      <c r="G3365" s="49"/>
      <c r="H3365" s="48"/>
      <c r="I3365" s="48"/>
      <c r="J3365" s="42"/>
      <c r="K3365" s="42"/>
      <c r="Q3365">
        <f>ROUND(([1]Source!BZ4761/100)*ROUND(([1]Source!AF4761*[1]Source!AV4761)*[1]Source!I4761, 2), 2)</f>
        <v>55.1</v>
      </c>
      <c r="R3365">
        <f>[1]Source!X4761</f>
        <v>55.1</v>
      </c>
      <c r="S3365">
        <f>ROUND(([1]Source!CA4761/100)*ROUND(([1]Source!AF4761*[1]Source!AV4761)*[1]Source!I4761, 2), 2)</f>
        <v>7.87</v>
      </c>
      <c r="T3365">
        <f>[1]Source!Y4761</f>
        <v>7.87</v>
      </c>
      <c r="U3365">
        <f>ROUND((175/100)*ROUND(([1]Source!AE4761*[1]Source!AV4761)*[1]Source!I4761, 2), 2)</f>
        <v>0</v>
      </c>
      <c r="V3365">
        <f>ROUND((108/100)*ROUND([1]Source!CS4761*[1]Source!I4761, 2), 2)</f>
        <v>0</v>
      </c>
    </row>
    <row r="3366" spans="1:22" x14ac:dyDescent="0.25">
      <c r="C3366" s="53" t="str">
        <f>"Объем: "&amp;[1]Source!I4761&amp;"=1/"&amp;"10"</f>
        <v>Объем: 0,1=1/10</v>
      </c>
    </row>
    <row r="3367" spans="1:22" ht="14.5" x14ac:dyDescent="0.35">
      <c r="A3367" s="51"/>
      <c r="B3367" s="51"/>
      <c r="C3367" s="51" t="s">
        <v>183</v>
      </c>
      <c r="D3367" s="50"/>
      <c r="E3367" s="48"/>
      <c r="F3367" s="42">
        <f>[1]Source!AO4761</f>
        <v>787.21</v>
      </c>
      <c r="G3367" s="49" t="str">
        <f>[1]Source!DG4761</f>
        <v/>
      </c>
      <c r="H3367" s="48">
        <f>[1]Source!AV4761</f>
        <v>1</v>
      </c>
      <c r="I3367" s="48">
        <f>IF([1]Source!BA4761&lt;&gt; 0, [1]Source!BA4761, 1)</f>
        <v>1</v>
      </c>
      <c r="J3367" s="42">
        <f>[1]Source!S4761</f>
        <v>78.72</v>
      </c>
      <c r="K3367" s="42"/>
    </row>
    <row r="3368" spans="1:22" ht="14.5" x14ac:dyDescent="0.35">
      <c r="A3368" s="51"/>
      <c r="B3368" s="51"/>
      <c r="C3368" s="51" t="s">
        <v>179</v>
      </c>
      <c r="D3368" s="50" t="s">
        <v>176</v>
      </c>
      <c r="E3368" s="48">
        <f>[1]Source!AT4761</f>
        <v>70</v>
      </c>
      <c r="F3368" s="42"/>
      <c r="G3368" s="49"/>
      <c r="H3368" s="48"/>
      <c r="I3368" s="48"/>
      <c r="J3368" s="42">
        <f>SUM(R3365:R3367)</f>
        <v>55.1</v>
      </c>
      <c r="K3368" s="42"/>
    </row>
    <row r="3369" spans="1:22" ht="14.5" x14ac:dyDescent="0.35">
      <c r="A3369" s="51"/>
      <c r="B3369" s="51"/>
      <c r="C3369" s="51" t="s">
        <v>178</v>
      </c>
      <c r="D3369" s="50" t="s">
        <v>176</v>
      </c>
      <c r="E3369" s="48">
        <f>[1]Source!AU4761</f>
        <v>10</v>
      </c>
      <c r="F3369" s="42"/>
      <c r="G3369" s="49"/>
      <c r="H3369" s="48"/>
      <c r="I3369" s="48"/>
      <c r="J3369" s="42">
        <f>SUM(T3365:T3368)</f>
        <v>7.87</v>
      </c>
      <c r="K3369" s="42"/>
    </row>
    <row r="3370" spans="1:22" ht="14.5" x14ac:dyDescent="0.35">
      <c r="A3370" s="51"/>
      <c r="B3370" s="51"/>
      <c r="C3370" s="51" t="s">
        <v>175</v>
      </c>
      <c r="D3370" s="50" t="s">
        <v>174</v>
      </c>
      <c r="E3370" s="48">
        <f>[1]Source!AQ4761</f>
        <v>2.33</v>
      </c>
      <c r="F3370" s="42"/>
      <c r="G3370" s="49" t="str">
        <f>[1]Source!DI4761</f>
        <v/>
      </c>
      <c r="H3370" s="48">
        <f>[1]Source!AV4761</f>
        <v>1</v>
      </c>
      <c r="I3370" s="48"/>
      <c r="J3370" s="42"/>
      <c r="K3370" s="42">
        <f>[1]Source!U4761</f>
        <v>0.23300000000000001</v>
      </c>
    </row>
    <row r="3371" spans="1:22" ht="14" x14ac:dyDescent="0.3">
      <c r="A3371" s="47"/>
      <c r="B3371" s="47"/>
      <c r="C3371" s="47"/>
      <c r="D3371" s="47"/>
      <c r="E3371" s="47"/>
      <c r="F3371" s="47"/>
      <c r="G3371" s="47"/>
      <c r="H3371" s="47"/>
      <c r="I3371" s="183">
        <f>J3367+J3368+J3369</f>
        <v>141.69</v>
      </c>
      <c r="J3371" s="183"/>
      <c r="K3371" s="46">
        <f>IF([1]Source!I4761&lt;&gt;0, ROUND(I3371/[1]Source!I4761, 2), 0)</f>
        <v>1416.9</v>
      </c>
      <c r="P3371" s="45">
        <f>I3371</f>
        <v>141.69</v>
      </c>
    </row>
    <row r="3372" spans="1:22" ht="42" x14ac:dyDescent="0.35">
      <c r="A3372" s="51">
        <v>322</v>
      </c>
      <c r="B3372" s="51" t="str">
        <f>[1]Source!F4762</f>
        <v>1.23-2103-41-1/1</v>
      </c>
      <c r="C3372" s="51" t="str">
        <f>[1]Source!G4762</f>
        <v>Техническое обслуживание регулирующего клапана (балансировочные)</v>
      </c>
      <c r="D3372" s="50" t="str">
        <f>[1]Source!H4762</f>
        <v>шт.</v>
      </c>
      <c r="E3372" s="48">
        <f>[1]Source!I4762</f>
        <v>2</v>
      </c>
      <c r="F3372" s="42"/>
      <c r="G3372" s="49"/>
      <c r="H3372" s="48"/>
      <c r="I3372" s="48"/>
      <c r="J3372" s="42"/>
      <c r="K3372" s="42"/>
      <c r="Q3372">
        <f>ROUND(([1]Source!BZ4762/100)*ROUND(([1]Source!AF4762*[1]Source!AV4762)*[1]Source!I4762, 2), 2)</f>
        <v>1912.01</v>
      </c>
      <c r="R3372">
        <f>[1]Source!X4762</f>
        <v>1912.01</v>
      </c>
      <c r="S3372">
        <f>ROUND(([1]Source!CA4762/100)*ROUND(([1]Source!AF4762*[1]Source!AV4762)*[1]Source!I4762, 2), 2)</f>
        <v>273.14</v>
      </c>
      <c r="T3372">
        <f>[1]Source!Y4762</f>
        <v>273.14</v>
      </c>
      <c r="U3372">
        <f>ROUND((175/100)*ROUND(([1]Source!AE4762*[1]Source!AV4762)*[1]Source!I4762, 2), 2)</f>
        <v>1299.06</v>
      </c>
      <c r="V3372">
        <f>ROUND((108/100)*ROUND([1]Source!CS4762*[1]Source!I4762, 2), 2)</f>
        <v>801.71</v>
      </c>
    </row>
    <row r="3373" spans="1:22" ht="14.5" x14ac:dyDescent="0.35">
      <c r="A3373" s="51"/>
      <c r="B3373" s="51"/>
      <c r="C3373" s="51" t="s">
        <v>183</v>
      </c>
      <c r="D3373" s="50"/>
      <c r="E3373" s="48"/>
      <c r="F3373" s="42">
        <f>[1]Source!AO4762</f>
        <v>113.81</v>
      </c>
      <c r="G3373" s="49" t="str">
        <f>[1]Source!DG4762</f>
        <v>)*12</v>
      </c>
      <c r="H3373" s="48">
        <f>[1]Source!AV4762</f>
        <v>1</v>
      </c>
      <c r="I3373" s="48">
        <f>IF([1]Source!BA4762&lt;&gt; 0, [1]Source!BA4762, 1)</f>
        <v>1</v>
      </c>
      <c r="J3373" s="42">
        <f>[1]Source!S4762</f>
        <v>2731.44</v>
      </c>
      <c r="K3373" s="42"/>
    </row>
    <row r="3374" spans="1:22" ht="14.5" x14ac:dyDescent="0.35">
      <c r="A3374" s="51"/>
      <c r="B3374" s="51"/>
      <c r="C3374" s="51" t="s">
        <v>182</v>
      </c>
      <c r="D3374" s="50"/>
      <c r="E3374" s="48"/>
      <c r="F3374" s="42">
        <f>[1]Source!AM4762</f>
        <v>47.39</v>
      </c>
      <c r="G3374" s="49" t="str">
        <f>[1]Source!DE4762</f>
        <v>)*12</v>
      </c>
      <c r="H3374" s="48">
        <f>[1]Source!AV4762</f>
        <v>1</v>
      </c>
      <c r="I3374" s="48">
        <f>IF([1]Source!BB4762&lt;&gt; 0, [1]Source!BB4762, 1)</f>
        <v>1</v>
      </c>
      <c r="J3374" s="42">
        <f>[1]Source!Q4762</f>
        <v>1137.3599999999999</v>
      </c>
      <c r="K3374" s="42"/>
    </row>
    <row r="3375" spans="1:22" ht="14.5" x14ac:dyDescent="0.35">
      <c r="A3375" s="51"/>
      <c r="B3375" s="51"/>
      <c r="C3375" s="51" t="s">
        <v>181</v>
      </c>
      <c r="D3375" s="50"/>
      <c r="E3375" s="48"/>
      <c r="F3375" s="42">
        <f>[1]Source!AN4762</f>
        <v>30.93</v>
      </c>
      <c r="G3375" s="49" t="str">
        <f>[1]Source!DF4762</f>
        <v>)*12</v>
      </c>
      <c r="H3375" s="48">
        <f>[1]Source!AV4762</f>
        <v>1</v>
      </c>
      <c r="I3375" s="48">
        <f>IF([1]Source!BS4762&lt;&gt; 0, [1]Source!BS4762, 1)</f>
        <v>1</v>
      </c>
      <c r="J3375" s="52">
        <f>[1]Source!R4762</f>
        <v>742.32</v>
      </c>
      <c r="K3375" s="42"/>
    </row>
    <row r="3376" spans="1:22" ht="14.5" x14ac:dyDescent="0.35">
      <c r="A3376" s="51"/>
      <c r="B3376" s="51"/>
      <c r="C3376" s="51" t="s">
        <v>179</v>
      </c>
      <c r="D3376" s="50" t="s">
        <v>176</v>
      </c>
      <c r="E3376" s="48">
        <f>[1]Source!AT4762</f>
        <v>70</v>
      </c>
      <c r="F3376" s="42"/>
      <c r="G3376" s="49"/>
      <c r="H3376" s="48"/>
      <c r="I3376" s="48"/>
      <c r="J3376" s="42">
        <f>SUM(R3372:R3375)</f>
        <v>1912.01</v>
      </c>
      <c r="K3376" s="42"/>
    </row>
    <row r="3377" spans="1:32" ht="14.5" x14ac:dyDescent="0.35">
      <c r="A3377" s="51"/>
      <c r="B3377" s="51"/>
      <c r="C3377" s="51" t="s">
        <v>178</v>
      </c>
      <c r="D3377" s="50" t="s">
        <v>176</v>
      </c>
      <c r="E3377" s="48">
        <f>[1]Source!AU4762</f>
        <v>10</v>
      </c>
      <c r="F3377" s="42"/>
      <c r="G3377" s="49"/>
      <c r="H3377" s="48"/>
      <c r="I3377" s="48"/>
      <c r="J3377" s="42">
        <f>SUM(T3372:T3376)</f>
        <v>273.14</v>
      </c>
      <c r="K3377" s="42"/>
    </row>
    <row r="3378" spans="1:32" ht="14.5" x14ac:dyDescent="0.35">
      <c r="A3378" s="51"/>
      <c r="B3378" s="51"/>
      <c r="C3378" s="51" t="s">
        <v>177</v>
      </c>
      <c r="D3378" s="50" t="s">
        <v>176</v>
      </c>
      <c r="E3378" s="48">
        <f>108</f>
        <v>108</v>
      </c>
      <c r="F3378" s="42"/>
      <c r="G3378" s="49"/>
      <c r="H3378" s="48"/>
      <c r="I3378" s="48"/>
      <c r="J3378" s="42">
        <f>SUM(V3372:V3377)</f>
        <v>801.71</v>
      </c>
      <c r="K3378" s="42"/>
    </row>
    <row r="3379" spans="1:32" ht="14.5" x14ac:dyDescent="0.35">
      <c r="A3379" s="51"/>
      <c r="B3379" s="51"/>
      <c r="C3379" s="51" t="s">
        <v>175</v>
      </c>
      <c r="D3379" s="50" t="s">
        <v>174</v>
      </c>
      <c r="E3379" s="48">
        <f>[1]Source!AQ4762</f>
        <v>0.37</v>
      </c>
      <c r="F3379" s="42"/>
      <c r="G3379" s="49" t="str">
        <f>[1]Source!DI4762</f>
        <v>)*12</v>
      </c>
      <c r="H3379" s="48">
        <f>[1]Source!AV4762</f>
        <v>1</v>
      </c>
      <c r="I3379" s="48"/>
      <c r="J3379" s="42"/>
      <c r="K3379" s="42">
        <f>[1]Source!U4762</f>
        <v>8.879999999999999</v>
      </c>
    </row>
    <row r="3380" spans="1:32" ht="14" x14ac:dyDescent="0.3">
      <c r="A3380" s="47"/>
      <c r="B3380" s="47"/>
      <c r="C3380" s="47"/>
      <c r="D3380" s="47"/>
      <c r="E3380" s="47"/>
      <c r="F3380" s="47"/>
      <c r="G3380" s="47"/>
      <c r="H3380" s="47"/>
      <c r="I3380" s="183">
        <f>J3373+J3374+J3376+J3377+J3378</f>
        <v>6855.6600000000008</v>
      </c>
      <c r="J3380" s="183"/>
      <c r="K3380" s="46">
        <f>IF([1]Source!I4762&lt;&gt;0, ROUND(I3380/[1]Source!I4762, 2), 0)</f>
        <v>3427.83</v>
      </c>
      <c r="P3380" s="45">
        <f>I3380</f>
        <v>6855.6600000000008</v>
      </c>
    </row>
    <row r="3381" spans="1:32" ht="56" x14ac:dyDescent="0.35">
      <c r="A3381" s="51">
        <v>323</v>
      </c>
      <c r="B3381" s="51" t="str">
        <f>[1]Source!F4763</f>
        <v>1.18-2203-3-3/1</v>
      </c>
      <c r="C3381" s="51" t="str">
        <f>[1]Source!G4763</f>
        <v>Техническое обслуживание клапанов воздушных регулирующих с электроприводом диаметром/периметром до 560/1600 мм</v>
      </c>
      <c r="D3381" s="50" t="str">
        <f>[1]Source!H4763</f>
        <v>шт.</v>
      </c>
      <c r="E3381" s="48">
        <f>[1]Source!I4763</f>
        <v>2</v>
      </c>
      <c r="F3381" s="42"/>
      <c r="G3381" s="49"/>
      <c r="H3381" s="48"/>
      <c r="I3381" s="48"/>
      <c r="J3381" s="42"/>
      <c r="K3381" s="42"/>
      <c r="Q3381">
        <f>ROUND(([1]Source!BZ4763/100)*ROUND(([1]Source!AF4763*[1]Source!AV4763)*[1]Source!I4763, 2), 2)</f>
        <v>3537.74</v>
      </c>
      <c r="R3381">
        <f>[1]Source!X4763</f>
        <v>3537.74</v>
      </c>
      <c r="S3381">
        <f>ROUND(([1]Source!CA4763/100)*ROUND(([1]Source!AF4763*[1]Source!AV4763)*[1]Source!I4763, 2), 2)</f>
        <v>505.39</v>
      </c>
      <c r="T3381">
        <f>[1]Source!Y4763</f>
        <v>505.39</v>
      </c>
      <c r="U3381">
        <f>ROUND((175/100)*ROUND(([1]Source!AE4763*[1]Source!AV4763)*[1]Source!I4763, 2), 2)</f>
        <v>649.74</v>
      </c>
      <c r="V3381">
        <f>ROUND((108/100)*ROUND([1]Source!CS4763*[1]Source!I4763, 2), 2)</f>
        <v>400.98</v>
      </c>
    </row>
    <row r="3382" spans="1:32" ht="14.5" x14ac:dyDescent="0.35">
      <c r="A3382" s="51"/>
      <c r="B3382" s="51"/>
      <c r="C3382" s="51" t="s">
        <v>183</v>
      </c>
      <c r="D3382" s="50"/>
      <c r="E3382" s="48"/>
      <c r="F3382" s="42">
        <f>[1]Source!AO4763</f>
        <v>210.58</v>
      </c>
      <c r="G3382" s="49" t="str">
        <f>[1]Source!DG4763</f>
        <v>)*12</v>
      </c>
      <c r="H3382" s="48">
        <f>[1]Source!AV4763</f>
        <v>1</v>
      </c>
      <c r="I3382" s="48">
        <f>IF([1]Source!BA4763&lt;&gt; 0, [1]Source!BA4763, 1)</f>
        <v>1</v>
      </c>
      <c r="J3382" s="42">
        <f>[1]Source!S4763</f>
        <v>5053.92</v>
      </c>
      <c r="K3382" s="42"/>
    </row>
    <row r="3383" spans="1:32" ht="14.5" x14ac:dyDescent="0.35">
      <c r="A3383" s="51"/>
      <c r="B3383" s="51"/>
      <c r="C3383" s="51" t="s">
        <v>182</v>
      </c>
      <c r="D3383" s="50"/>
      <c r="E3383" s="48"/>
      <c r="F3383" s="42">
        <f>[1]Source!AM4763</f>
        <v>23.7</v>
      </c>
      <c r="G3383" s="49" t="str">
        <f>[1]Source!DE4763</f>
        <v>)*12</v>
      </c>
      <c r="H3383" s="48">
        <f>[1]Source!AV4763</f>
        <v>1</v>
      </c>
      <c r="I3383" s="48">
        <f>IF([1]Source!BB4763&lt;&gt; 0, [1]Source!BB4763, 1)</f>
        <v>1</v>
      </c>
      <c r="J3383" s="42">
        <f>[1]Source!Q4763</f>
        <v>568.79999999999995</v>
      </c>
      <c r="K3383" s="42"/>
    </row>
    <row r="3384" spans="1:32" ht="14.5" x14ac:dyDescent="0.35">
      <c r="A3384" s="51"/>
      <c r="B3384" s="51"/>
      <c r="C3384" s="51" t="s">
        <v>181</v>
      </c>
      <c r="D3384" s="50"/>
      <c r="E3384" s="48"/>
      <c r="F3384" s="42">
        <f>[1]Source!AN4763</f>
        <v>15.47</v>
      </c>
      <c r="G3384" s="49" t="str">
        <f>[1]Source!DF4763</f>
        <v>)*12</v>
      </c>
      <c r="H3384" s="48">
        <f>[1]Source!AV4763</f>
        <v>1</v>
      </c>
      <c r="I3384" s="48">
        <f>IF([1]Source!BS4763&lt;&gt; 0, [1]Source!BS4763, 1)</f>
        <v>1</v>
      </c>
      <c r="J3384" s="52">
        <f>[1]Source!R4763</f>
        <v>371.28</v>
      </c>
      <c r="K3384" s="42"/>
    </row>
    <row r="3385" spans="1:32" ht="14.5" x14ac:dyDescent="0.35">
      <c r="A3385" s="51"/>
      <c r="B3385" s="51"/>
      <c r="C3385" s="51" t="s">
        <v>180</v>
      </c>
      <c r="D3385" s="50"/>
      <c r="E3385" s="48"/>
      <c r="F3385" s="42">
        <f>[1]Source!AL4763</f>
        <v>0.44</v>
      </c>
      <c r="G3385" s="49" t="str">
        <f>[1]Source!DD4763</f>
        <v>)*12</v>
      </c>
      <c r="H3385" s="48">
        <f>[1]Source!AW4763</f>
        <v>1</v>
      </c>
      <c r="I3385" s="48">
        <f>IF([1]Source!BC4763&lt;&gt; 0, [1]Source!BC4763, 1)</f>
        <v>1</v>
      </c>
      <c r="J3385" s="42">
        <f>[1]Source!P4763</f>
        <v>10.56</v>
      </c>
      <c r="K3385" s="42"/>
    </row>
    <row r="3386" spans="1:32" ht="14.5" x14ac:dyDescent="0.35">
      <c r="A3386" s="51"/>
      <c r="B3386" s="51"/>
      <c r="C3386" s="51" t="s">
        <v>179</v>
      </c>
      <c r="D3386" s="50" t="s">
        <v>176</v>
      </c>
      <c r="E3386" s="48">
        <f>[1]Source!AT4763</f>
        <v>70</v>
      </c>
      <c r="F3386" s="42"/>
      <c r="G3386" s="49"/>
      <c r="H3386" s="48"/>
      <c r="I3386" s="48"/>
      <c r="J3386" s="42">
        <f>SUM(R3381:R3385)</f>
        <v>3537.74</v>
      </c>
      <c r="K3386" s="42"/>
    </row>
    <row r="3387" spans="1:32" ht="14.5" x14ac:dyDescent="0.35">
      <c r="A3387" s="51"/>
      <c r="B3387" s="51"/>
      <c r="C3387" s="51" t="s">
        <v>178</v>
      </c>
      <c r="D3387" s="50" t="s">
        <v>176</v>
      </c>
      <c r="E3387" s="48">
        <f>[1]Source!AU4763</f>
        <v>10</v>
      </c>
      <c r="F3387" s="42"/>
      <c r="G3387" s="49"/>
      <c r="H3387" s="48"/>
      <c r="I3387" s="48"/>
      <c r="J3387" s="42">
        <f>SUM(T3381:T3386)</f>
        <v>505.39</v>
      </c>
      <c r="K3387" s="42"/>
    </row>
    <row r="3388" spans="1:32" ht="14.5" x14ac:dyDescent="0.35">
      <c r="A3388" s="51"/>
      <c r="B3388" s="51"/>
      <c r="C3388" s="51" t="s">
        <v>177</v>
      </c>
      <c r="D3388" s="50" t="s">
        <v>176</v>
      </c>
      <c r="E3388" s="48">
        <f>108</f>
        <v>108</v>
      </c>
      <c r="F3388" s="42"/>
      <c r="G3388" s="49"/>
      <c r="H3388" s="48"/>
      <c r="I3388" s="48"/>
      <c r="J3388" s="42">
        <f>SUM(V3381:V3387)</f>
        <v>400.98</v>
      </c>
      <c r="K3388" s="42"/>
    </row>
    <row r="3389" spans="1:32" ht="14.5" x14ac:dyDescent="0.35">
      <c r="A3389" s="51"/>
      <c r="B3389" s="51"/>
      <c r="C3389" s="51" t="s">
        <v>175</v>
      </c>
      <c r="D3389" s="50" t="s">
        <v>174</v>
      </c>
      <c r="E3389" s="48">
        <f>[1]Source!AQ4763</f>
        <v>0.57999999999999996</v>
      </c>
      <c r="F3389" s="42"/>
      <c r="G3389" s="49" t="str">
        <f>[1]Source!DI4763</f>
        <v>)*12</v>
      </c>
      <c r="H3389" s="48">
        <f>[1]Source!AV4763</f>
        <v>1</v>
      </c>
      <c r="I3389" s="48"/>
      <c r="J3389" s="42"/>
      <c r="K3389" s="42">
        <f>[1]Source!U4763</f>
        <v>13.919999999999998</v>
      </c>
    </row>
    <row r="3390" spans="1:32" ht="14" x14ac:dyDescent="0.3">
      <c r="A3390" s="47"/>
      <c r="B3390" s="47"/>
      <c r="C3390" s="47"/>
      <c r="D3390" s="47"/>
      <c r="E3390" s="47"/>
      <c r="F3390" s="47"/>
      <c r="G3390" s="47"/>
      <c r="H3390" s="47"/>
      <c r="I3390" s="183">
        <f>J3382+J3383+J3385+J3386+J3387+J3388</f>
        <v>10077.39</v>
      </c>
      <c r="J3390" s="183"/>
      <c r="K3390" s="46">
        <f>IF([1]Source!I4763&lt;&gt;0, ROUND(I3390/[1]Source!I4763, 2), 0)</f>
        <v>5038.7</v>
      </c>
      <c r="P3390" s="45">
        <f>I3390</f>
        <v>10077.39</v>
      </c>
    </row>
    <row r="3392" spans="1:32" ht="14" x14ac:dyDescent="0.3">
      <c r="A3392" s="189" t="str">
        <f>CONCATENATE("Итого по подразделу: ",IF([1]Source!G4765&lt;&gt;"Новый подраздел", [1]Source!G4765, ""))</f>
        <v>Итого по подразделу: Узел обвязки регулирующего клапана и насоса системы П1 В1</v>
      </c>
      <c r="B3392" s="189"/>
      <c r="C3392" s="189"/>
      <c r="D3392" s="189"/>
      <c r="E3392" s="189"/>
      <c r="F3392" s="189"/>
      <c r="G3392" s="189"/>
      <c r="H3392" s="189"/>
      <c r="I3392" s="184">
        <f>SUM(P3354:P3391)</f>
        <v>19045.3</v>
      </c>
      <c r="J3392" s="185"/>
      <c r="K3392" s="38"/>
      <c r="AF3392" s="37" t="str">
        <f>CONCATENATE("Итого по подразделу: ",IF([1]Source!G4765&lt;&gt;"Новый подраздел", [1]Source!G4765, ""))</f>
        <v>Итого по подразделу: Узел обвязки регулирующего клапана и насоса системы П1 В1</v>
      </c>
    </row>
    <row r="3395" spans="1:22" ht="16.5" x14ac:dyDescent="0.35">
      <c r="A3395" s="190" t="str">
        <f>CONCATENATE("Подраздел: ",IF([1]Source!G4795&lt;&gt;"Новый подраздел", [1]Source!G4795, ""))</f>
        <v>Подраздел: Воздухоотводчики</v>
      </c>
      <c r="B3395" s="190"/>
      <c r="C3395" s="190"/>
      <c r="D3395" s="190"/>
      <c r="E3395" s="190"/>
      <c r="F3395" s="190"/>
      <c r="G3395" s="190"/>
      <c r="H3395" s="190"/>
      <c r="I3395" s="190"/>
      <c r="J3395" s="190"/>
      <c r="K3395" s="190"/>
    </row>
    <row r="3396" spans="1:22" ht="28" x14ac:dyDescent="0.35">
      <c r="A3396" s="51">
        <v>324</v>
      </c>
      <c r="B3396" s="51" t="str">
        <f>[1]Source!F4799</f>
        <v>1.17-2103-17-1/1</v>
      </c>
      <c r="C3396" s="51" t="str">
        <f>[1]Source!G4799</f>
        <v>Техническое обслуживание автоматического воздухоотводчика</v>
      </c>
      <c r="D3396" s="50" t="str">
        <f>[1]Source!H4799</f>
        <v>10 шт.</v>
      </c>
      <c r="E3396" s="48">
        <f>[1]Source!I4799</f>
        <v>1.4</v>
      </c>
      <c r="F3396" s="42"/>
      <c r="G3396" s="49"/>
      <c r="H3396" s="48"/>
      <c r="I3396" s="48"/>
      <c r="J3396" s="42"/>
      <c r="K3396" s="42"/>
      <c r="Q3396">
        <f>ROUND(([1]Source!BZ4799/100)*ROUND(([1]Source!AF4799*[1]Source!AV4799)*[1]Source!I4799, 2), 2)</f>
        <v>2013.12</v>
      </c>
      <c r="R3396">
        <f>[1]Source!X4799</f>
        <v>2013.12</v>
      </c>
      <c r="S3396">
        <f>ROUND(([1]Source!CA4799/100)*ROUND(([1]Source!AF4799*[1]Source!AV4799)*[1]Source!I4799, 2), 2)</f>
        <v>287.58999999999997</v>
      </c>
      <c r="T3396">
        <f>[1]Source!Y4799</f>
        <v>287.58999999999997</v>
      </c>
      <c r="U3396">
        <f>ROUND((175/100)*ROUND(([1]Source!AE4799*[1]Source!AV4799)*[1]Source!I4799, 2), 2)</f>
        <v>0</v>
      </c>
      <c r="V3396">
        <f>ROUND((108/100)*ROUND([1]Source!CS4799*[1]Source!I4799, 2), 2)</f>
        <v>0</v>
      </c>
    </row>
    <row r="3397" spans="1:22" x14ac:dyDescent="0.25">
      <c r="C3397" s="53" t="str">
        <f>"Объем: "&amp;[1]Source!I4799&amp;"=14/"&amp;"10"</f>
        <v>Объем: 1,4=14/10</v>
      </c>
    </row>
    <row r="3398" spans="1:22" ht="14.5" x14ac:dyDescent="0.35">
      <c r="A3398" s="51"/>
      <c r="B3398" s="51"/>
      <c r="C3398" s="51" t="s">
        <v>183</v>
      </c>
      <c r="D3398" s="50"/>
      <c r="E3398" s="48"/>
      <c r="F3398" s="42">
        <f>[1]Source!AO4799</f>
        <v>513.54999999999995</v>
      </c>
      <c r="G3398" s="49" t="str">
        <f>[1]Source!DG4799</f>
        <v>)*4</v>
      </c>
      <c r="H3398" s="48">
        <f>[1]Source!AV4799</f>
        <v>1</v>
      </c>
      <c r="I3398" s="48">
        <f>IF([1]Source!BA4799&lt;&gt; 0, [1]Source!BA4799, 1)</f>
        <v>1</v>
      </c>
      <c r="J3398" s="42">
        <f>[1]Source!S4799</f>
        <v>2875.88</v>
      </c>
      <c r="K3398" s="42"/>
    </row>
    <row r="3399" spans="1:22" ht="14.5" x14ac:dyDescent="0.35">
      <c r="A3399" s="51"/>
      <c r="B3399" s="51"/>
      <c r="C3399" s="51" t="s">
        <v>180</v>
      </c>
      <c r="D3399" s="50"/>
      <c r="E3399" s="48"/>
      <c r="F3399" s="42">
        <f>[1]Source!AL4799</f>
        <v>0.59</v>
      </c>
      <c r="G3399" s="49" t="str">
        <f>[1]Source!DD4799</f>
        <v>)*4</v>
      </c>
      <c r="H3399" s="48">
        <f>[1]Source!AW4799</f>
        <v>1</v>
      </c>
      <c r="I3399" s="48">
        <f>IF([1]Source!BC4799&lt;&gt; 0, [1]Source!BC4799, 1)</f>
        <v>1</v>
      </c>
      <c r="J3399" s="42">
        <f>[1]Source!P4799</f>
        <v>3.3</v>
      </c>
      <c r="K3399" s="42"/>
    </row>
    <row r="3400" spans="1:22" ht="14.5" x14ac:dyDescent="0.35">
      <c r="A3400" s="51"/>
      <c r="B3400" s="51"/>
      <c r="C3400" s="51" t="s">
        <v>179</v>
      </c>
      <c r="D3400" s="50" t="s">
        <v>176</v>
      </c>
      <c r="E3400" s="48">
        <f>[1]Source!AT4799</f>
        <v>70</v>
      </c>
      <c r="F3400" s="42"/>
      <c r="G3400" s="49"/>
      <c r="H3400" s="48"/>
      <c r="I3400" s="48"/>
      <c r="J3400" s="42">
        <f>SUM(R3396:R3399)</f>
        <v>2013.12</v>
      </c>
      <c r="K3400" s="42"/>
    </row>
    <row r="3401" spans="1:22" ht="14.5" x14ac:dyDescent="0.35">
      <c r="A3401" s="51"/>
      <c r="B3401" s="51"/>
      <c r="C3401" s="51" t="s">
        <v>178</v>
      </c>
      <c r="D3401" s="50" t="s">
        <v>176</v>
      </c>
      <c r="E3401" s="48">
        <f>[1]Source!AU4799</f>
        <v>10</v>
      </c>
      <c r="F3401" s="42"/>
      <c r="G3401" s="49"/>
      <c r="H3401" s="48"/>
      <c r="I3401" s="48"/>
      <c r="J3401" s="42">
        <f>SUM(T3396:T3400)</f>
        <v>287.58999999999997</v>
      </c>
      <c r="K3401" s="42"/>
    </row>
    <row r="3402" spans="1:22" ht="14.5" x14ac:dyDescent="0.35">
      <c r="A3402" s="51"/>
      <c r="B3402" s="51"/>
      <c r="C3402" s="51" t="s">
        <v>175</v>
      </c>
      <c r="D3402" s="50" t="s">
        <v>174</v>
      </c>
      <c r="E3402" s="48">
        <f>[1]Source!AQ4799</f>
        <v>1.52</v>
      </c>
      <c r="F3402" s="42"/>
      <c r="G3402" s="49" t="str">
        <f>[1]Source!DI4799</f>
        <v>)*4</v>
      </c>
      <c r="H3402" s="48">
        <f>[1]Source!AV4799</f>
        <v>1</v>
      </c>
      <c r="I3402" s="48"/>
      <c r="J3402" s="42"/>
      <c r="K3402" s="42">
        <f>[1]Source!U4799</f>
        <v>8.5119999999999987</v>
      </c>
    </row>
    <row r="3403" spans="1:22" ht="14" x14ac:dyDescent="0.3">
      <c r="A3403" s="47"/>
      <c r="B3403" s="47"/>
      <c r="C3403" s="47"/>
      <c r="D3403" s="47"/>
      <c r="E3403" s="47"/>
      <c r="F3403" s="47"/>
      <c r="G3403" s="47"/>
      <c r="H3403" s="47"/>
      <c r="I3403" s="183">
        <f>J3398+J3399+J3400+J3401</f>
        <v>5179.8900000000003</v>
      </c>
      <c r="J3403" s="183"/>
      <c r="K3403" s="46">
        <f>IF([1]Source!I4799&lt;&gt;0, ROUND(I3403/[1]Source!I4799, 2), 0)</f>
        <v>3699.92</v>
      </c>
      <c r="P3403" s="45">
        <f>I3403</f>
        <v>5179.8900000000003</v>
      </c>
    </row>
    <row r="3405" spans="1:22" ht="14" x14ac:dyDescent="0.3">
      <c r="A3405" s="189" t="str">
        <f>CONCATENATE("Итого по подразделу: ",IF([1]Source!G4801&lt;&gt;"Новый подраздел", [1]Source!G4801, ""))</f>
        <v>Итого по подразделу: Воздухоотводчики</v>
      </c>
      <c r="B3405" s="189"/>
      <c r="C3405" s="189"/>
      <c r="D3405" s="189"/>
      <c r="E3405" s="189"/>
      <c r="F3405" s="189"/>
      <c r="G3405" s="189"/>
      <c r="H3405" s="189"/>
      <c r="I3405" s="184">
        <f>SUM(P3395:P3404)</f>
        <v>5179.8900000000003</v>
      </c>
      <c r="J3405" s="185"/>
      <c r="K3405" s="38"/>
    </row>
    <row r="3408" spans="1:22" ht="16.5" x14ac:dyDescent="0.35">
      <c r="A3408" s="190" t="str">
        <f>CONCATENATE("Подраздел: ",IF([1]Source!G4831&lt;&gt;"Новый подраздел", [1]Source!G4831, ""))</f>
        <v>Подраздел: Манометры, термометры</v>
      </c>
      <c r="B3408" s="190"/>
      <c r="C3408" s="190"/>
      <c r="D3408" s="190"/>
      <c r="E3408" s="190"/>
      <c r="F3408" s="190"/>
      <c r="G3408" s="190"/>
      <c r="H3408" s="190"/>
      <c r="I3408" s="190"/>
      <c r="J3408" s="190"/>
      <c r="K3408" s="190"/>
    </row>
    <row r="3409" spans="1:22" ht="28" x14ac:dyDescent="0.35">
      <c r="A3409" s="51">
        <v>325</v>
      </c>
      <c r="B3409" s="51" t="str">
        <f>[1]Source!F4835</f>
        <v>1.23-2103-43-1/1</v>
      </c>
      <c r="C3409" s="51" t="str">
        <f>[1]Source!G4835</f>
        <v>Техническое обслуживание манометра</v>
      </c>
      <c r="D3409" s="50" t="str">
        <f>[1]Source!H4835</f>
        <v>10 шт.</v>
      </c>
      <c r="E3409" s="48">
        <f>[1]Source!I4835</f>
        <v>0.5</v>
      </c>
      <c r="F3409" s="42"/>
      <c r="G3409" s="49"/>
      <c r="H3409" s="48"/>
      <c r="I3409" s="48"/>
      <c r="J3409" s="42"/>
      <c r="K3409" s="42"/>
      <c r="Q3409">
        <f>ROUND(([1]Source!BZ4835/100)*ROUND(([1]Source!AF4835*[1]Source!AV4835)*[1]Source!I4835, 2), 2)</f>
        <v>129.19</v>
      </c>
      <c r="R3409">
        <f>[1]Source!X4835</f>
        <v>129.19</v>
      </c>
      <c r="S3409">
        <f>ROUND(([1]Source!CA4835/100)*ROUND(([1]Source!AF4835*[1]Source!AV4835)*[1]Source!I4835, 2), 2)</f>
        <v>18.46</v>
      </c>
      <c r="T3409">
        <f>[1]Source!Y4835</f>
        <v>18.46</v>
      </c>
      <c r="U3409">
        <f>ROUND((175/100)*ROUND(([1]Source!AE4835*[1]Source!AV4835)*[1]Source!I4835, 2), 2)</f>
        <v>108.26</v>
      </c>
      <c r="V3409">
        <f>ROUND((108/100)*ROUND([1]Source!CS4835*[1]Source!I4835, 2), 2)</f>
        <v>66.81</v>
      </c>
    </row>
    <row r="3410" spans="1:22" x14ac:dyDescent="0.25">
      <c r="C3410" s="53" t="str">
        <f>"Объем: "&amp;[1]Source!I4835&amp;"=5/"&amp;"10"</f>
        <v>Объем: 0,5=5/10</v>
      </c>
    </row>
    <row r="3411" spans="1:22" ht="14.5" x14ac:dyDescent="0.35">
      <c r="A3411" s="51"/>
      <c r="B3411" s="51"/>
      <c r="C3411" s="51" t="s">
        <v>183</v>
      </c>
      <c r="D3411" s="50"/>
      <c r="E3411" s="48"/>
      <c r="F3411" s="42">
        <f>[1]Source!AO4835</f>
        <v>30.76</v>
      </c>
      <c r="G3411" s="49" t="str">
        <f>[1]Source!DG4835</f>
        <v>)*12</v>
      </c>
      <c r="H3411" s="48">
        <f>[1]Source!AV4835</f>
        <v>1</v>
      </c>
      <c r="I3411" s="48">
        <f>IF([1]Source!BA4835&lt;&gt; 0, [1]Source!BA4835, 1)</f>
        <v>1</v>
      </c>
      <c r="J3411" s="42">
        <f>[1]Source!S4835</f>
        <v>184.56</v>
      </c>
      <c r="K3411" s="42"/>
    </row>
    <row r="3412" spans="1:22" ht="14.5" x14ac:dyDescent="0.35">
      <c r="A3412" s="51"/>
      <c r="B3412" s="51"/>
      <c r="C3412" s="51" t="s">
        <v>182</v>
      </c>
      <c r="D3412" s="50"/>
      <c r="E3412" s="48"/>
      <c r="F3412" s="42">
        <f>[1]Source!AM4835</f>
        <v>15.8</v>
      </c>
      <c r="G3412" s="49" t="str">
        <f>[1]Source!DE4835</f>
        <v>)*12</v>
      </c>
      <c r="H3412" s="48">
        <f>[1]Source!AV4835</f>
        <v>1</v>
      </c>
      <c r="I3412" s="48">
        <f>IF([1]Source!BB4835&lt;&gt; 0, [1]Source!BB4835, 1)</f>
        <v>1</v>
      </c>
      <c r="J3412" s="42">
        <f>[1]Source!Q4835</f>
        <v>94.8</v>
      </c>
      <c r="K3412" s="42"/>
    </row>
    <row r="3413" spans="1:22" ht="14.5" x14ac:dyDescent="0.35">
      <c r="A3413" s="51"/>
      <c r="B3413" s="51"/>
      <c r="C3413" s="51" t="s">
        <v>181</v>
      </c>
      <c r="D3413" s="50"/>
      <c r="E3413" s="48"/>
      <c r="F3413" s="42">
        <f>[1]Source!AN4835</f>
        <v>10.31</v>
      </c>
      <c r="G3413" s="49" t="str">
        <f>[1]Source!DF4835</f>
        <v>)*12</v>
      </c>
      <c r="H3413" s="48">
        <f>[1]Source!AV4835</f>
        <v>1</v>
      </c>
      <c r="I3413" s="48">
        <f>IF([1]Source!BS4835&lt;&gt; 0, [1]Source!BS4835, 1)</f>
        <v>1</v>
      </c>
      <c r="J3413" s="52">
        <f>[1]Source!R4835</f>
        <v>61.86</v>
      </c>
      <c r="K3413" s="42"/>
    </row>
    <row r="3414" spans="1:22" ht="14.5" x14ac:dyDescent="0.35">
      <c r="A3414" s="51"/>
      <c r="B3414" s="51"/>
      <c r="C3414" s="51" t="s">
        <v>179</v>
      </c>
      <c r="D3414" s="50" t="s">
        <v>176</v>
      </c>
      <c r="E3414" s="48">
        <f>[1]Source!AT4835</f>
        <v>70</v>
      </c>
      <c r="F3414" s="42"/>
      <c r="G3414" s="49"/>
      <c r="H3414" s="48"/>
      <c r="I3414" s="48"/>
      <c r="J3414" s="42">
        <f>SUM(R3409:R3413)</f>
        <v>129.19</v>
      </c>
      <c r="K3414" s="42"/>
    </row>
    <row r="3415" spans="1:22" ht="14.5" x14ac:dyDescent="0.35">
      <c r="A3415" s="51"/>
      <c r="B3415" s="51"/>
      <c r="C3415" s="51" t="s">
        <v>178</v>
      </c>
      <c r="D3415" s="50" t="s">
        <v>176</v>
      </c>
      <c r="E3415" s="48">
        <f>[1]Source!AU4835</f>
        <v>10</v>
      </c>
      <c r="F3415" s="42"/>
      <c r="G3415" s="49"/>
      <c r="H3415" s="48"/>
      <c r="I3415" s="48"/>
      <c r="J3415" s="42">
        <f>SUM(T3409:T3414)</f>
        <v>18.46</v>
      </c>
      <c r="K3415" s="42"/>
    </row>
    <row r="3416" spans="1:22" ht="14.5" x14ac:dyDescent="0.35">
      <c r="A3416" s="51"/>
      <c r="B3416" s="51"/>
      <c r="C3416" s="51" t="s">
        <v>177</v>
      </c>
      <c r="D3416" s="50" t="s">
        <v>176</v>
      </c>
      <c r="E3416" s="48">
        <f>108</f>
        <v>108</v>
      </c>
      <c r="F3416" s="42"/>
      <c r="G3416" s="49"/>
      <c r="H3416" s="48"/>
      <c r="I3416" s="48"/>
      <c r="J3416" s="42">
        <f>SUM(V3409:V3415)</f>
        <v>66.81</v>
      </c>
      <c r="K3416" s="42"/>
    </row>
    <row r="3417" spans="1:22" ht="14.5" x14ac:dyDescent="0.35">
      <c r="A3417" s="51"/>
      <c r="B3417" s="51"/>
      <c r="C3417" s="51" t="s">
        <v>175</v>
      </c>
      <c r="D3417" s="50" t="s">
        <v>174</v>
      </c>
      <c r="E3417" s="48">
        <f>[1]Source!AQ4835</f>
        <v>0.1</v>
      </c>
      <c r="F3417" s="42"/>
      <c r="G3417" s="49" t="str">
        <f>[1]Source!DI4835</f>
        <v>)*12</v>
      </c>
      <c r="H3417" s="48">
        <f>[1]Source!AV4835</f>
        <v>1</v>
      </c>
      <c r="I3417" s="48"/>
      <c r="J3417" s="42"/>
      <c r="K3417" s="42">
        <f>[1]Source!U4835</f>
        <v>0.60000000000000009</v>
      </c>
    </row>
    <row r="3418" spans="1:22" ht="14" x14ac:dyDescent="0.3">
      <c r="A3418" s="47"/>
      <c r="B3418" s="47"/>
      <c r="C3418" s="47"/>
      <c r="D3418" s="47"/>
      <c r="E3418" s="47"/>
      <c r="F3418" s="47"/>
      <c r="G3418" s="47"/>
      <c r="H3418" s="47"/>
      <c r="I3418" s="183">
        <f>J3411+J3412+J3414+J3415+J3416</f>
        <v>493.82</v>
      </c>
      <c r="J3418" s="183"/>
      <c r="K3418" s="46">
        <f>IF([1]Source!I4835&lt;&gt;0, ROUND(I3418/[1]Source!I4835, 2), 0)</f>
        <v>987.64</v>
      </c>
      <c r="P3418" s="45">
        <f>I3418</f>
        <v>493.82</v>
      </c>
    </row>
    <row r="3419" spans="1:22" ht="28" x14ac:dyDescent="0.35">
      <c r="A3419" s="51">
        <v>326</v>
      </c>
      <c r="B3419" s="51" t="str">
        <f>[1]Source!F4836</f>
        <v>1.23-2103-42-1/1</v>
      </c>
      <c r="C3419" s="51" t="str">
        <f>[1]Source!G4836</f>
        <v>Техническое обслуживание термометра</v>
      </c>
      <c r="D3419" s="50" t="str">
        <f>[1]Source!H4836</f>
        <v>10 шт.</v>
      </c>
      <c r="E3419" s="48">
        <f>[1]Source!I4836</f>
        <v>0.4</v>
      </c>
      <c r="F3419" s="42"/>
      <c r="G3419" s="49"/>
      <c r="H3419" s="48"/>
      <c r="I3419" s="48"/>
      <c r="J3419" s="42"/>
      <c r="K3419" s="42"/>
      <c r="Q3419">
        <f>ROUND(([1]Source!BZ4836/100)*ROUND(([1]Source!AF4836*[1]Source!AV4836)*[1]Source!I4836, 2), 2)</f>
        <v>103.36</v>
      </c>
      <c r="R3419">
        <f>[1]Source!X4836</f>
        <v>103.36</v>
      </c>
      <c r="S3419">
        <f>ROUND(([1]Source!CA4836/100)*ROUND(([1]Source!AF4836*[1]Source!AV4836)*[1]Source!I4836, 2), 2)</f>
        <v>14.77</v>
      </c>
      <c r="T3419">
        <f>[1]Source!Y4836</f>
        <v>14.77</v>
      </c>
      <c r="U3419">
        <f>ROUND((175/100)*ROUND(([1]Source!AE4836*[1]Source!AV4836)*[1]Source!I4836, 2), 2)</f>
        <v>86.61</v>
      </c>
      <c r="V3419">
        <f>ROUND((108/100)*ROUND([1]Source!CS4836*[1]Source!I4836, 2), 2)</f>
        <v>53.45</v>
      </c>
    </row>
    <row r="3420" spans="1:22" x14ac:dyDescent="0.25">
      <c r="C3420" s="53" t="str">
        <f>"Объем: "&amp;[1]Source!I4836&amp;"=4/"&amp;"10"</f>
        <v>Объем: 0,4=4/10</v>
      </c>
    </row>
    <row r="3421" spans="1:22" ht="14.5" x14ac:dyDescent="0.35">
      <c r="A3421" s="51"/>
      <c r="B3421" s="51"/>
      <c r="C3421" s="51" t="s">
        <v>183</v>
      </c>
      <c r="D3421" s="50"/>
      <c r="E3421" s="48"/>
      <c r="F3421" s="42">
        <f>[1]Source!AO4836</f>
        <v>30.76</v>
      </c>
      <c r="G3421" s="49" t="str">
        <f>[1]Source!DG4836</f>
        <v>)*12</v>
      </c>
      <c r="H3421" s="48">
        <f>[1]Source!AV4836</f>
        <v>1</v>
      </c>
      <c r="I3421" s="48">
        <f>IF([1]Source!BA4836&lt;&gt; 0, [1]Source!BA4836, 1)</f>
        <v>1</v>
      </c>
      <c r="J3421" s="42">
        <f>[1]Source!S4836</f>
        <v>147.65</v>
      </c>
      <c r="K3421" s="42"/>
    </row>
    <row r="3422" spans="1:22" ht="14.5" x14ac:dyDescent="0.35">
      <c r="A3422" s="51"/>
      <c r="B3422" s="51"/>
      <c r="C3422" s="51" t="s">
        <v>182</v>
      </c>
      <c r="D3422" s="50"/>
      <c r="E3422" s="48"/>
      <c r="F3422" s="42">
        <f>[1]Source!AM4836</f>
        <v>15.8</v>
      </c>
      <c r="G3422" s="49" t="str">
        <f>[1]Source!DE4836</f>
        <v>)*12</v>
      </c>
      <c r="H3422" s="48">
        <f>[1]Source!AV4836</f>
        <v>1</v>
      </c>
      <c r="I3422" s="48">
        <f>IF([1]Source!BB4836&lt;&gt; 0, [1]Source!BB4836, 1)</f>
        <v>1</v>
      </c>
      <c r="J3422" s="42">
        <f>[1]Source!Q4836</f>
        <v>75.84</v>
      </c>
      <c r="K3422" s="42"/>
    </row>
    <row r="3423" spans="1:22" ht="14.5" x14ac:dyDescent="0.35">
      <c r="A3423" s="51"/>
      <c r="B3423" s="51"/>
      <c r="C3423" s="51" t="s">
        <v>181</v>
      </c>
      <c r="D3423" s="50"/>
      <c r="E3423" s="48"/>
      <c r="F3423" s="42">
        <f>[1]Source!AN4836</f>
        <v>10.31</v>
      </c>
      <c r="G3423" s="49" t="str">
        <f>[1]Source!DF4836</f>
        <v>)*12</v>
      </c>
      <c r="H3423" s="48">
        <f>[1]Source!AV4836</f>
        <v>1</v>
      </c>
      <c r="I3423" s="48">
        <f>IF([1]Source!BS4836&lt;&gt; 0, [1]Source!BS4836, 1)</f>
        <v>1</v>
      </c>
      <c r="J3423" s="52">
        <f>[1]Source!R4836</f>
        <v>49.49</v>
      </c>
      <c r="K3423" s="42"/>
    </row>
    <row r="3424" spans="1:22" ht="14.5" x14ac:dyDescent="0.35">
      <c r="A3424" s="51"/>
      <c r="B3424" s="51"/>
      <c r="C3424" s="51" t="s">
        <v>179</v>
      </c>
      <c r="D3424" s="50" t="s">
        <v>176</v>
      </c>
      <c r="E3424" s="48">
        <f>[1]Source!AT4836</f>
        <v>70</v>
      </c>
      <c r="F3424" s="42"/>
      <c r="G3424" s="49"/>
      <c r="H3424" s="48"/>
      <c r="I3424" s="48"/>
      <c r="J3424" s="42">
        <f>SUM(R3419:R3423)</f>
        <v>103.36</v>
      </c>
      <c r="K3424" s="42"/>
    </row>
    <row r="3425" spans="1:22" ht="14.5" x14ac:dyDescent="0.35">
      <c r="A3425" s="51"/>
      <c r="B3425" s="51"/>
      <c r="C3425" s="51" t="s">
        <v>178</v>
      </c>
      <c r="D3425" s="50" t="s">
        <v>176</v>
      </c>
      <c r="E3425" s="48">
        <f>[1]Source!AU4836</f>
        <v>10</v>
      </c>
      <c r="F3425" s="42"/>
      <c r="G3425" s="49"/>
      <c r="H3425" s="48"/>
      <c r="I3425" s="48"/>
      <c r="J3425" s="42">
        <f>SUM(T3419:T3424)</f>
        <v>14.77</v>
      </c>
      <c r="K3425" s="42"/>
    </row>
    <row r="3426" spans="1:22" ht="14.5" x14ac:dyDescent="0.35">
      <c r="A3426" s="51"/>
      <c r="B3426" s="51"/>
      <c r="C3426" s="51" t="s">
        <v>177</v>
      </c>
      <c r="D3426" s="50" t="s">
        <v>176</v>
      </c>
      <c r="E3426" s="48">
        <f>108</f>
        <v>108</v>
      </c>
      <c r="F3426" s="42"/>
      <c r="G3426" s="49"/>
      <c r="H3426" s="48"/>
      <c r="I3426" s="48"/>
      <c r="J3426" s="42">
        <f>SUM(V3419:V3425)</f>
        <v>53.45</v>
      </c>
      <c r="K3426" s="42"/>
    </row>
    <row r="3427" spans="1:22" ht="14.5" x14ac:dyDescent="0.35">
      <c r="A3427" s="51"/>
      <c r="B3427" s="51"/>
      <c r="C3427" s="51" t="s">
        <v>175</v>
      </c>
      <c r="D3427" s="50" t="s">
        <v>174</v>
      </c>
      <c r="E3427" s="48">
        <f>[1]Source!AQ4836</f>
        <v>0.1</v>
      </c>
      <c r="F3427" s="42"/>
      <c r="G3427" s="49" t="str">
        <f>[1]Source!DI4836</f>
        <v>)*12</v>
      </c>
      <c r="H3427" s="48">
        <f>[1]Source!AV4836</f>
        <v>1</v>
      </c>
      <c r="I3427" s="48"/>
      <c r="J3427" s="42"/>
      <c r="K3427" s="42">
        <f>[1]Source!U4836</f>
        <v>0.48000000000000009</v>
      </c>
    </row>
    <row r="3428" spans="1:22" ht="14" x14ac:dyDescent="0.3">
      <c r="A3428" s="47"/>
      <c r="B3428" s="47"/>
      <c r="C3428" s="47"/>
      <c r="D3428" s="47"/>
      <c r="E3428" s="47"/>
      <c r="F3428" s="47"/>
      <c r="G3428" s="47"/>
      <c r="H3428" s="47"/>
      <c r="I3428" s="183">
        <f>J3421+J3422+J3424+J3425+J3426</f>
        <v>395.07</v>
      </c>
      <c r="J3428" s="183"/>
      <c r="K3428" s="46">
        <f>IF([1]Source!I4836&lt;&gt;0, ROUND(I3428/[1]Source!I4836, 2), 0)</f>
        <v>987.68</v>
      </c>
      <c r="P3428" s="45">
        <f>I3428</f>
        <v>395.07</v>
      </c>
    </row>
    <row r="3429" spans="1:22" ht="28" x14ac:dyDescent="0.35">
      <c r="A3429" s="51">
        <v>327</v>
      </c>
      <c r="B3429" s="51" t="str">
        <f>[1]Source!F4837</f>
        <v>1.17-2103-16-1/1</v>
      </c>
      <c r="C3429" s="51" t="str">
        <f>[1]Source!G4837</f>
        <v>Техническое обслуживание крана трехходового шарового под манометр</v>
      </c>
      <c r="D3429" s="50" t="str">
        <f>[1]Source!H4837</f>
        <v>10 шт.</v>
      </c>
      <c r="E3429" s="48">
        <f>[1]Source!I4837</f>
        <v>0.5</v>
      </c>
      <c r="F3429" s="42"/>
      <c r="G3429" s="49"/>
      <c r="H3429" s="48"/>
      <c r="I3429" s="48"/>
      <c r="J3429" s="42"/>
      <c r="K3429" s="42"/>
      <c r="Q3429">
        <f>ROUND(([1]Source!BZ4837/100)*ROUND(([1]Source!AF4837*[1]Source!AV4837)*[1]Source!I4837, 2), 2)</f>
        <v>1277.0899999999999</v>
      </c>
      <c r="R3429">
        <f>[1]Source!X4837</f>
        <v>1277.0899999999999</v>
      </c>
      <c r="S3429">
        <f>ROUND(([1]Source!CA4837/100)*ROUND(([1]Source!AF4837*[1]Source!AV4837)*[1]Source!I4837, 2), 2)</f>
        <v>182.44</v>
      </c>
      <c r="T3429">
        <f>[1]Source!Y4837</f>
        <v>182.44</v>
      </c>
      <c r="U3429">
        <f>ROUND((175/100)*ROUND(([1]Source!AE4837*[1]Source!AV4837)*[1]Source!I4837, 2), 2)</f>
        <v>0</v>
      </c>
      <c r="V3429">
        <f>ROUND((108/100)*ROUND([1]Source!CS4837*[1]Source!I4837, 2), 2)</f>
        <v>0</v>
      </c>
    </row>
    <row r="3430" spans="1:22" x14ac:dyDescent="0.25">
      <c r="C3430" s="53" t="str">
        <f>"Объем: "&amp;[1]Source!I4837&amp;"=5/"&amp;"10"</f>
        <v>Объем: 0,5=5/10</v>
      </c>
    </row>
    <row r="3431" spans="1:22" ht="14.5" x14ac:dyDescent="0.35">
      <c r="A3431" s="51"/>
      <c r="B3431" s="51"/>
      <c r="C3431" s="51" t="s">
        <v>183</v>
      </c>
      <c r="D3431" s="50"/>
      <c r="E3431" s="48"/>
      <c r="F3431" s="42">
        <f>[1]Source!AO4837</f>
        <v>304.07</v>
      </c>
      <c r="G3431" s="49" t="str">
        <f>[1]Source!DG4837</f>
        <v>)*12</v>
      </c>
      <c r="H3431" s="48">
        <f>[1]Source!AV4837</f>
        <v>1</v>
      </c>
      <c r="I3431" s="48">
        <f>IF([1]Source!BA4837&lt;&gt; 0, [1]Source!BA4837, 1)</f>
        <v>1</v>
      </c>
      <c r="J3431" s="42">
        <f>[1]Source!S4837</f>
        <v>1824.42</v>
      </c>
      <c r="K3431" s="42"/>
    </row>
    <row r="3432" spans="1:22" ht="14.5" x14ac:dyDescent="0.35">
      <c r="A3432" s="51"/>
      <c r="B3432" s="51"/>
      <c r="C3432" s="51" t="s">
        <v>180</v>
      </c>
      <c r="D3432" s="50"/>
      <c r="E3432" s="48"/>
      <c r="F3432" s="42">
        <f>[1]Source!AL4837</f>
        <v>0.28999999999999998</v>
      </c>
      <c r="G3432" s="49" t="str">
        <f>[1]Source!DD4837</f>
        <v>)*12</v>
      </c>
      <c r="H3432" s="48">
        <f>[1]Source!AW4837</f>
        <v>1</v>
      </c>
      <c r="I3432" s="48">
        <f>IF([1]Source!BC4837&lt;&gt; 0, [1]Source!BC4837, 1)</f>
        <v>1</v>
      </c>
      <c r="J3432" s="42">
        <f>[1]Source!P4837</f>
        <v>1.74</v>
      </c>
      <c r="K3432" s="42"/>
    </row>
    <row r="3433" spans="1:22" ht="14.5" x14ac:dyDescent="0.35">
      <c r="A3433" s="51"/>
      <c r="B3433" s="51"/>
      <c r="C3433" s="51" t="s">
        <v>179</v>
      </c>
      <c r="D3433" s="50" t="s">
        <v>176</v>
      </c>
      <c r="E3433" s="48">
        <f>[1]Source!AT4837</f>
        <v>70</v>
      </c>
      <c r="F3433" s="42"/>
      <c r="G3433" s="49"/>
      <c r="H3433" s="48"/>
      <c r="I3433" s="48"/>
      <c r="J3433" s="42">
        <f>SUM(R3429:R3432)</f>
        <v>1277.0899999999999</v>
      </c>
      <c r="K3433" s="42"/>
    </row>
    <row r="3434" spans="1:22" ht="14.5" x14ac:dyDescent="0.35">
      <c r="A3434" s="51"/>
      <c r="B3434" s="51"/>
      <c r="C3434" s="51" t="s">
        <v>178</v>
      </c>
      <c r="D3434" s="50" t="s">
        <v>176</v>
      </c>
      <c r="E3434" s="48">
        <f>[1]Source!AU4837</f>
        <v>10</v>
      </c>
      <c r="F3434" s="42"/>
      <c r="G3434" s="49"/>
      <c r="H3434" s="48"/>
      <c r="I3434" s="48"/>
      <c r="J3434" s="42">
        <f>SUM(T3429:T3433)</f>
        <v>182.44</v>
      </c>
      <c r="K3434" s="42"/>
    </row>
    <row r="3435" spans="1:22" ht="14.5" x14ac:dyDescent="0.35">
      <c r="A3435" s="51"/>
      <c r="B3435" s="51"/>
      <c r="C3435" s="51" t="s">
        <v>175</v>
      </c>
      <c r="D3435" s="50" t="s">
        <v>174</v>
      </c>
      <c r="E3435" s="48">
        <f>[1]Source!AQ4837</f>
        <v>0.9</v>
      </c>
      <c r="F3435" s="42"/>
      <c r="G3435" s="49" t="str">
        <f>[1]Source!DI4837</f>
        <v>)*12</v>
      </c>
      <c r="H3435" s="48">
        <f>[1]Source!AV4837</f>
        <v>1</v>
      </c>
      <c r="I3435" s="48"/>
      <c r="J3435" s="42"/>
      <c r="K3435" s="42">
        <f>[1]Source!U4837</f>
        <v>5.4</v>
      </c>
    </row>
    <row r="3436" spans="1:22" ht="14" x14ac:dyDescent="0.3">
      <c r="A3436" s="47"/>
      <c r="B3436" s="47"/>
      <c r="C3436" s="47"/>
      <c r="D3436" s="47"/>
      <c r="E3436" s="47"/>
      <c r="F3436" s="47"/>
      <c r="G3436" s="47"/>
      <c r="H3436" s="47"/>
      <c r="I3436" s="183">
        <f>J3431+J3432+J3433+J3434</f>
        <v>3285.69</v>
      </c>
      <c r="J3436" s="183"/>
      <c r="K3436" s="46">
        <f>IF([1]Source!I4837&lt;&gt;0, ROUND(I3436/[1]Source!I4837, 2), 0)</f>
        <v>6571.38</v>
      </c>
      <c r="P3436" s="45">
        <f>I3436</f>
        <v>3285.69</v>
      </c>
    </row>
    <row r="3438" spans="1:22" ht="14" x14ac:dyDescent="0.3">
      <c r="A3438" s="189" t="str">
        <f>CONCATENATE("Итого по подразделу: ",IF([1]Source!G4839&lt;&gt;"Новый подраздел", [1]Source!G4839, ""))</f>
        <v>Итого по подразделу: Манометры, термометры</v>
      </c>
      <c r="B3438" s="189"/>
      <c r="C3438" s="189"/>
      <c r="D3438" s="189"/>
      <c r="E3438" s="189"/>
      <c r="F3438" s="189"/>
      <c r="G3438" s="189"/>
      <c r="H3438" s="189"/>
      <c r="I3438" s="184">
        <f>SUM(P3408:P3437)</f>
        <v>4174.58</v>
      </c>
      <c r="J3438" s="185"/>
      <c r="K3438" s="38"/>
    </row>
    <row r="3441" spans="1:22" ht="14" x14ac:dyDescent="0.3">
      <c r="A3441" s="189" t="str">
        <f>CONCATENATE("Итого по разделу: ",IF([1]Source!G4869&lt;&gt;"Новый раздел", [1]Source!G4869, ""))</f>
        <v>Итого по разделу: Вентиляция</v>
      </c>
      <c r="B3441" s="189"/>
      <c r="C3441" s="189"/>
      <c r="D3441" s="189"/>
      <c r="E3441" s="189"/>
      <c r="F3441" s="189"/>
      <c r="G3441" s="189"/>
      <c r="H3441" s="189"/>
      <c r="I3441" s="184">
        <f>SUM(P3352:P3440)</f>
        <v>28399.769999999997</v>
      </c>
      <c r="J3441" s="185"/>
      <c r="K3441" s="38"/>
    </row>
    <row r="3444" spans="1:22" ht="16.5" x14ac:dyDescent="0.35">
      <c r="A3444" s="190" t="str">
        <f>CONCATENATE("Раздел: ",IF([1]Source!G4899&lt;&gt;"Новый раздел", [1]Source!G4899, ""))</f>
        <v>Раздел: Вентиляция</v>
      </c>
      <c r="B3444" s="190"/>
      <c r="C3444" s="190"/>
      <c r="D3444" s="190"/>
      <c r="E3444" s="190"/>
      <c r="F3444" s="190"/>
      <c r="G3444" s="190"/>
      <c r="H3444" s="190"/>
      <c r="I3444" s="190"/>
      <c r="J3444" s="190"/>
      <c r="K3444" s="190"/>
    </row>
    <row r="3446" spans="1:22" ht="16.5" x14ac:dyDescent="0.35">
      <c r="A3446" s="190" t="str">
        <f>CONCATENATE("Подраздел: ",IF([1]Source!G4903&lt;&gt;"Новый подраздел", [1]Source!G4903, ""))</f>
        <v>Подраздел: Приточно-вытяжная установка П1 В1</v>
      </c>
      <c r="B3446" s="190"/>
      <c r="C3446" s="190"/>
      <c r="D3446" s="190"/>
      <c r="E3446" s="190"/>
      <c r="F3446" s="190"/>
      <c r="G3446" s="190"/>
      <c r="H3446" s="190"/>
      <c r="I3446" s="190"/>
      <c r="J3446" s="190"/>
      <c r="K3446" s="190"/>
    </row>
    <row r="3447" spans="1:22" ht="42" x14ac:dyDescent="0.35">
      <c r="A3447" s="51">
        <v>328</v>
      </c>
      <c r="B3447" s="51" t="str">
        <f>[1]Source!F4907</f>
        <v>1.18-2403-20-4/1</v>
      </c>
      <c r="C3447" s="51" t="str">
        <f>[1]Source!G4907</f>
        <v>Техническое обслуживание вытяжных установок производительностью до 20000 м3/ч - ежеквартальное</v>
      </c>
      <c r="D3447" s="50" t="str">
        <f>[1]Source!H4907</f>
        <v>установка</v>
      </c>
      <c r="E3447" s="48">
        <f>[1]Source!I4907</f>
        <v>1</v>
      </c>
      <c r="F3447" s="42"/>
      <c r="G3447" s="49"/>
      <c r="H3447" s="48"/>
      <c r="I3447" s="48"/>
      <c r="J3447" s="42"/>
      <c r="K3447" s="42"/>
      <c r="Q3447">
        <f>ROUND(([1]Source!BZ4907/100)*ROUND(([1]Source!AF4907*[1]Source!AV4907)*[1]Source!I4907, 2), 2)</f>
        <v>2826.18</v>
      </c>
      <c r="R3447">
        <f>[1]Source!X4907</f>
        <v>2826.18</v>
      </c>
      <c r="S3447">
        <f>ROUND(([1]Source!CA4907/100)*ROUND(([1]Source!AF4907*[1]Source!AV4907)*[1]Source!I4907, 2), 2)</f>
        <v>403.74</v>
      </c>
      <c r="T3447">
        <f>[1]Source!Y4907</f>
        <v>403.74</v>
      </c>
      <c r="U3447">
        <f>ROUND((175/100)*ROUND(([1]Source!AE4907*[1]Source!AV4907)*[1]Source!I4907, 2), 2)</f>
        <v>0</v>
      </c>
      <c r="V3447">
        <f>ROUND((108/100)*ROUND([1]Source!CS4907*[1]Source!I4907, 2), 2)</f>
        <v>0</v>
      </c>
    </row>
    <row r="3448" spans="1:22" ht="14.5" x14ac:dyDescent="0.35">
      <c r="A3448" s="51"/>
      <c r="B3448" s="51"/>
      <c r="C3448" s="51" t="s">
        <v>183</v>
      </c>
      <c r="D3448" s="50"/>
      <c r="E3448" s="48"/>
      <c r="F3448" s="42">
        <f>[1]Source!AO4907</f>
        <v>1009.35</v>
      </c>
      <c r="G3448" s="49" t="str">
        <f>[1]Source!DG4907</f>
        <v>)*4</v>
      </c>
      <c r="H3448" s="48">
        <f>[1]Source!AV4907</f>
        <v>1</v>
      </c>
      <c r="I3448" s="48">
        <f>IF([1]Source!BA4907&lt;&gt; 0, [1]Source!BA4907, 1)</f>
        <v>1</v>
      </c>
      <c r="J3448" s="42">
        <f>[1]Source!S4907</f>
        <v>4037.4</v>
      </c>
      <c r="K3448" s="42"/>
    </row>
    <row r="3449" spans="1:22" ht="14.5" x14ac:dyDescent="0.35">
      <c r="A3449" s="51"/>
      <c r="B3449" s="51"/>
      <c r="C3449" s="51" t="s">
        <v>180</v>
      </c>
      <c r="D3449" s="50"/>
      <c r="E3449" s="48"/>
      <c r="F3449" s="42">
        <f>[1]Source!AL4907</f>
        <v>0.12</v>
      </c>
      <c r="G3449" s="49" t="str">
        <f>[1]Source!DD4907</f>
        <v>)*4</v>
      </c>
      <c r="H3449" s="48">
        <f>[1]Source!AW4907</f>
        <v>1</v>
      </c>
      <c r="I3449" s="48">
        <f>IF([1]Source!BC4907&lt;&gt; 0, [1]Source!BC4907, 1)</f>
        <v>1</v>
      </c>
      <c r="J3449" s="42">
        <f>[1]Source!P4907</f>
        <v>0.48</v>
      </c>
      <c r="K3449" s="42"/>
    </row>
    <row r="3450" spans="1:22" ht="14.5" x14ac:dyDescent="0.35">
      <c r="A3450" s="51"/>
      <c r="B3450" s="51"/>
      <c r="C3450" s="51" t="s">
        <v>179</v>
      </c>
      <c r="D3450" s="50" t="s">
        <v>176</v>
      </c>
      <c r="E3450" s="48">
        <f>[1]Source!AT4907</f>
        <v>70</v>
      </c>
      <c r="F3450" s="42"/>
      <c r="G3450" s="49"/>
      <c r="H3450" s="48"/>
      <c r="I3450" s="48"/>
      <c r="J3450" s="42">
        <f>SUM(R3447:R3449)</f>
        <v>2826.18</v>
      </c>
      <c r="K3450" s="42"/>
    </row>
    <row r="3451" spans="1:22" ht="14.5" x14ac:dyDescent="0.35">
      <c r="A3451" s="51"/>
      <c r="B3451" s="51"/>
      <c r="C3451" s="51" t="s">
        <v>178</v>
      </c>
      <c r="D3451" s="50" t="s">
        <v>176</v>
      </c>
      <c r="E3451" s="48">
        <f>[1]Source!AU4907</f>
        <v>10</v>
      </c>
      <c r="F3451" s="42"/>
      <c r="G3451" s="49"/>
      <c r="H3451" s="48"/>
      <c r="I3451" s="48"/>
      <c r="J3451" s="42">
        <f>SUM(T3447:T3450)</f>
        <v>403.74</v>
      </c>
      <c r="K3451" s="42"/>
    </row>
    <row r="3452" spans="1:22" ht="14.5" x14ac:dyDescent="0.35">
      <c r="A3452" s="51"/>
      <c r="B3452" s="51"/>
      <c r="C3452" s="51" t="s">
        <v>175</v>
      </c>
      <c r="D3452" s="50" t="s">
        <v>174</v>
      </c>
      <c r="E3452" s="48">
        <f>[1]Source!AQ4907</f>
        <v>2.78</v>
      </c>
      <c r="F3452" s="42"/>
      <c r="G3452" s="49" t="str">
        <f>[1]Source!DI4907</f>
        <v>)*4</v>
      </c>
      <c r="H3452" s="48">
        <f>[1]Source!AV4907</f>
        <v>1</v>
      </c>
      <c r="I3452" s="48"/>
      <c r="J3452" s="42"/>
      <c r="K3452" s="42">
        <f>[1]Source!U4907</f>
        <v>11.12</v>
      </c>
    </row>
    <row r="3453" spans="1:22" ht="14" x14ac:dyDescent="0.3">
      <c r="A3453" s="47"/>
      <c r="B3453" s="47"/>
      <c r="C3453" s="47"/>
      <c r="D3453" s="47"/>
      <c r="E3453" s="47"/>
      <c r="F3453" s="47"/>
      <c r="G3453" s="47"/>
      <c r="H3453" s="47"/>
      <c r="I3453" s="183">
        <f>J3448+J3449+J3450+J3451</f>
        <v>7267.7999999999993</v>
      </c>
      <c r="J3453" s="183"/>
      <c r="K3453" s="46">
        <f>IF([1]Source!I4907&lt;&gt;0, ROUND(I3453/[1]Source!I4907, 2), 0)</f>
        <v>7267.8</v>
      </c>
      <c r="P3453" s="45">
        <f>I3453</f>
        <v>7267.7999999999993</v>
      </c>
    </row>
    <row r="3454" spans="1:22" ht="42" x14ac:dyDescent="0.35">
      <c r="A3454" s="51">
        <v>329</v>
      </c>
      <c r="B3454" s="51" t="str">
        <f>[1]Source!F4908</f>
        <v>1.18-2403-21-6/1</v>
      </c>
      <c r="C3454" s="51" t="str">
        <f>[1]Source!G4908</f>
        <v>Техническое обслуживание приточных установок производительностью до 20000 м3/ч - ежеквартальное</v>
      </c>
      <c r="D3454" s="50" t="str">
        <f>[1]Source!H4908</f>
        <v>установка</v>
      </c>
      <c r="E3454" s="48">
        <f>[1]Source!I4908</f>
        <v>1</v>
      </c>
      <c r="F3454" s="42"/>
      <c r="G3454" s="49"/>
      <c r="H3454" s="48"/>
      <c r="I3454" s="48"/>
      <c r="J3454" s="42"/>
      <c r="K3454" s="42"/>
      <c r="Q3454">
        <f>ROUND(([1]Source!BZ4908/100)*ROUND(([1]Source!AF4908*[1]Source!AV4908)*[1]Source!I4908, 2), 2)</f>
        <v>5123.72</v>
      </c>
      <c r="R3454">
        <f>[1]Source!X4908</f>
        <v>5123.72</v>
      </c>
      <c r="S3454">
        <f>ROUND(([1]Source!CA4908/100)*ROUND(([1]Source!AF4908*[1]Source!AV4908)*[1]Source!I4908, 2), 2)</f>
        <v>731.96</v>
      </c>
      <c r="T3454">
        <f>[1]Source!Y4908</f>
        <v>731.96</v>
      </c>
      <c r="U3454">
        <f>ROUND((175/100)*ROUND(([1]Source!AE4908*[1]Source!AV4908)*[1]Source!I4908, 2), 2)</f>
        <v>0.14000000000000001</v>
      </c>
      <c r="V3454">
        <f>ROUND((108/100)*ROUND([1]Source!CS4908*[1]Source!I4908, 2), 2)</f>
        <v>0.09</v>
      </c>
    </row>
    <row r="3455" spans="1:22" ht="14.5" x14ac:dyDescent="0.35">
      <c r="A3455" s="51"/>
      <c r="B3455" s="51"/>
      <c r="C3455" s="51" t="s">
        <v>183</v>
      </c>
      <c r="D3455" s="50"/>
      <c r="E3455" s="48"/>
      <c r="F3455" s="42">
        <f>[1]Source!AO4908</f>
        <v>1829.9</v>
      </c>
      <c r="G3455" s="49" t="str">
        <f>[1]Source!DG4908</f>
        <v>)*4</v>
      </c>
      <c r="H3455" s="48">
        <f>[1]Source!AV4908</f>
        <v>1</v>
      </c>
      <c r="I3455" s="48">
        <f>IF([1]Source!BA4908&lt;&gt; 0, [1]Source!BA4908, 1)</f>
        <v>1</v>
      </c>
      <c r="J3455" s="42">
        <f>[1]Source!S4908</f>
        <v>7319.6</v>
      </c>
      <c r="K3455" s="42"/>
    </row>
    <row r="3456" spans="1:22" ht="14.5" x14ac:dyDescent="0.35">
      <c r="A3456" s="51"/>
      <c r="B3456" s="51"/>
      <c r="C3456" s="51" t="s">
        <v>182</v>
      </c>
      <c r="D3456" s="50"/>
      <c r="E3456" s="48"/>
      <c r="F3456" s="42">
        <f>[1]Source!AM4908</f>
        <v>4.5599999999999996</v>
      </c>
      <c r="G3456" s="49" t="str">
        <f>[1]Source!DE4908</f>
        <v>)*4</v>
      </c>
      <c r="H3456" s="48">
        <f>[1]Source!AV4908</f>
        <v>1</v>
      </c>
      <c r="I3456" s="48">
        <f>IF([1]Source!BB4908&lt;&gt; 0, [1]Source!BB4908, 1)</f>
        <v>1</v>
      </c>
      <c r="J3456" s="42">
        <f>[1]Source!Q4908</f>
        <v>18.239999999999998</v>
      </c>
      <c r="K3456" s="42"/>
    </row>
    <row r="3457" spans="1:22" ht="14.5" x14ac:dyDescent="0.35">
      <c r="A3457" s="51"/>
      <c r="B3457" s="51"/>
      <c r="C3457" s="51" t="s">
        <v>181</v>
      </c>
      <c r="D3457" s="50"/>
      <c r="E3457" s="48"/>
      <c r="F3457" s="42">
        <f>[1]Source!AN4908</f>
        <v>0.02</v>
      </c>
      <c r="G3457" s="49" t="str">
        <f>[1]Source!DF4908</f>
        <v>)*4</v>
      </c>
      <c r="H3457" s="48">
        <f>[1]Source!AV4908</f>
        <v>1</v>
      </c>
      <c r="I3457" s="48">
        <f>IF([1]Source!BS4908&lt;&gt; 0, [1]Source!BS4908, 1)</f>
        <v>1</v>
      </c>
      <c r="J3457" s="52">
        <f>[1]Source!R4908</f>
        <v>0.08</v>
      </c>
      <c r="K3457" s="42"/>
    </row>
    <row r="3458" spans="1:22" ht="14.5" x14ac:dyDescent="0.35">
      <c r="A3458" s="51"/>
      <c r="B3458" s="51"/>
      <c r="C3458" s="51" t="s">
        <v>180</v>
      </c>
      <c r="D3458" s="50"/>
      <c r="E3458" s="48"/>
      <c r="F3458" s="42">
        <f>[1]Source!AL4908</f>
        <v>29.88</v>
      </c>
      <c r="G3458" s="49" t="str">
        <f>[1]Source!DD4908</f>
        <v>)*4</v>
      </c>
      <c r="H3458" s="48">
        <f>[1]Source!AW4908</f>
        <v>1</v>
      </c>
      <c r="I3458" s="48">
        <f>IF([1]Source!BC4908&lt;&gt; 0, [1]Source!BC4908, 1)</f>
        <v>1</v>
      </c>
      <c r="J3458" s="42">
        <f>[1]Source!P4908</f>
        <v>119.52</v>
      </c>
      <c r="K3458" s="42"/>
    </row>
    <row r="3459" spans="1:22" ht="14.5" x14ac:dyDescent="0.35">
      <c r="A3459" s="51"/>
      <c r="B3459" s="51"/>
      <c r="C3459" s="51" t="s">
        <v>179</v>
      </c>
      <c r="D3459" s="50" t="s">
        <v>176</v>
      </c>
      <c r="E3459" s="48">
        <f>[1]Source!AT4908</f>
        <v>70</v>
      </c>
      <c r="F3459" s="42"/>
      <c r="G3459" s="49"/>
      <c r="H3459" s="48"/>
      <c r="I3459" s="48"/>
      <c r="J3459" s="42">
        <f>SUM(R3454:R3458)</f>
        <v>5123.72</v>
      </c>
      <c r="K3459" s="42"/>
    </row>
    <row r="3460" spans="1:22" ht="14.5" x14ac:dyDescent="0.35">
      <c r="A3460" s="51"/>
      <c r="B3460" s="51"/>
      <c r="C3460" s="51" t="s">
        <v>178</v>
      </c>
      <c r="D3460" s="50" t="s">
        <v>176</v>
      </c>
      <c r="E3460" s="48">
        <f>[1]Source!AU4908</f>
        <v>10</v>
      </c>
      <c r="F3460" s="42"/>
      <c r="G3460" s="49"/>
      <c r="H3460" s="48"/>
      <c r="I3460" s="48"/>
      <c r="J3460" s="42">
        <f>SUM(T3454:T3459)</f>
        <v>731.96</v>
      </c>
      <c r="K3460" s="42"/>
    </row>
    <row r="3461" spans="1:22" ht="14.5" x14ac:dyDescent="0.35">
      <c r="A3461" s="51"/>
      <c r="B3461" s="51"/>
      <c r="C3461" s="51" t="s">
        <v>177</v>
      </c>
      <c r="D3461" s="50" t="s">
        <v>176</v>
      </c>
      <c r="E3461" s="48">
        <f>108</f>
        <v>108</v>
      </c>
      <c r="F3461" s="42"/>
      <c r="G3461" s="49"/>
      <c r="H3461" s="48"/>
      <c r="I3461" s="48"/>
      <c r="J3461" s="42">
        <f>SUM(V3454:V3460)</f>
        <v>0.09</v>
      </c>
      <c r="K3461" s="42"/>
    </row>
    <row r="3462" spans="1:22" ht="14.5" x14ac:dyDescent="0.35">
      <c r="A3462" s="51"/>
      <c r="B3462" s="51"/>
      <c r="C3462" s="51" t="s">
        <v>175</v>
      </c>
      <c r="D3462" s="50" t="s">
        <v>174</v>
      </c>
      <c r="E3462" s="48">
        <f>[1]Source!AQ4908</f>
        <v>5.04</v>
      </c>
      <c r="F3462" s="42"/>
      <c r="G3462" s="49" t="str">
        <f>[1]Source!DI4908</f>
        <v>)*4</v>
      </c>
      <c r="H3462" s="48">
        <f>[1]Source!AV4908</f>
        <v>1</v>
      </c>
      <c r="I3462" s="48"/>
      <c r="J3462" s="42"/>
      <c r="K3462" s="42">
        <f>[1]Source!U4908</f>
        <v>20.16</v>
      </c>
    </row>
    <row r="3463" spans="1:22" ht="14" x14ac:dyDescent="0.3">
      <c r="A3463" s="47"/>
      <c r="B3463" s="47"/>
      <c r="C3463" s="47"/>
      <c r="D3463" s="47"/>
      <c r="E3463" s="47"/>
      <c r="F3463" s="47"/>
      <c r="G3463" s="47"/>
      <c r="H3463" s="47"/>
      <c r="I3463" s="183">
        <f>J3455+J3456+J3458+J3459+J3460+J3461</f>
        <v>13313.130000000001</v>
      </c>
      <c r="J3463" s="183"/>
      <c r="K3463" s="46">
        <f>IF([1]Source!I4908&lt;&gt;0, ROUND(I3463/[1]Source!I4908, 2), 0)</f>
        <v>13313.13</v>
      </c>
      <c r="P3463" s="45">
        <f>I3463</f>
        <v>13313.130000000001</v>
      </c>
    </row>
    <row r="3464" spans="1:22" ht="42" x14ac:dyDescent="0.35">
      <c r="A3464" s="51">
        <v>330</v>
      </c>
      <c r="B3464" s="51" t="str">
        <f>[1]Source!F4909</f>
        <v>1.18-2403-15-2/1</v>
      </c>
      <c r="C3464" s="51" t="str">
        <f>[1]Source!G4909</f>
        <v>Очистка и дезинфекция приточных установок производительностью свыше 5000 м3/ч до 20000 м3/ч</v>
      </c>
      <c r="D3464" s="50" t="str">
        <f>[1]Source!H4909</f>
        <v>установка</v>
      </c>
      <c r="E3464" s="48">
        <f>[1]Source!I4909</f>
        <v>1</v>
      </c>
      <c r="F3464" s="42"/>
      <c r="G3464" s="49"/>
      <c r="H3464" s="48"/>
      <c r="I3464" s="48"/>
      <c r="J3464" s="42"/>
      <c r="K3464" s="42"/>
      <c r="Q3464">
        <f>ROUND(([1]Source!BZ4909/100)*ROUND(([1]Source!AF4909*[1]Source!AV4909)*[1]Source!I4909, 2), 2)</f>
        <v>11740.82</v>
      </c>
      <c r="R3464">
        <f>[1]Source!X4909</f>
        <v>11740.82</v>
      </c>
      <c r="S3464">
        <f>ROUND(([1]Source!CA4909/100)*ROUND(([1]Source!AF4909*[1]Source!AV4909)*[1]Source!I4909, 2), 2)</f>
        <v>1677.26</v>
      </c>
      <c r="T3464">
        <f>[1]Source!Y4909</f>
        <v>1677.26</v>
      </c>
      <c r="U3464">
        <f>ROUND((175/100)*ROUND(([1]Source!AE4909*[1]Source!AV4909)*[1]Source!I4909, 2), 2)</f>
        <v>12899.67</v>
      </c>
      <c r="V3464">
        <f>ROUND((108/100)*ROUND([1]Source!CS4909*[1]Source!I4909, 2), 2)</f>
        <v>7960.94</v>
      </c>
    </row>
    <row r="3465" spans="1:22" ht="14.5" x14ac:dyDescent="0.35">
      <c r="A3465" s="51"/>
      <c r="B3465" s="51"/>
      <c r="C3465" s="51" t="s">
        <v>183</v>
      </c>
      <c r="D3465" s="50"/>
      <c r="E3465" s="48"/>
      <c r="F3465" s="42">
        <f>[1]Source!AO4909</f>
        <v>4193.1499999999996</v>
      </c>
      <c r="G3465" s="49" t="str">
        <f>[1]Source!DG4909</f>
        <v>)*4</v>
      </c>
      <c r="H3465" s="48">
        <f>[1]Source!AV4909</f>
        <v>1</v>
      </c>
      <c r="I3465" s="48">
        <f>IF([1]Source!BA4909&lt;&gt; 0, [1]Source!BA4909, 1)</f>
        <v>1</v>
      </c>
      <c r="J3465" s="42">
        <f>[1]Source!S4909</f>
        <v>16772.599999999999</v>
      </c>
      <c r="K3465" s="42"/>
    </row>
    <row r="3466" spans="1:22" ht="14.5" x14ac:dyDescent="0.35">
      <c r="A3466" s="51"/>
      <c r="B3466" s="51"/>
      <c r="C3466" s="51" t="s">
        <v>182</v>
      </c>
      <c r="D3466" s="50"/>
      <c r="E3466" s="48"/>
      <c r="F3466" s="42">
        <f>[1]Source!AM4909</f>
        <v>2966.57</v>
      </c>
      <c r="G3466" s="49" t="str">
        <f>[1]Source!DE4909</f>
        <v>)*4</v>
      </c>
      <c r="H3466" s="48">
        <f>[1]Source!AV4909</f>
        <v>1</v>
      </c>
      <c r="I3466" s="48">
        <f>IF([1]Source!BB4909&lt;&gt; 0, [1]Source!BB4909, 1)</f>
        <v>1</v>
      </c>
      <c r="J3466" s="42">
        <f>[1]Source!Q4909</f>
        <v>11866.28</v>
      </c>
      <c r="K3466" s="42"/>
    </row>
    <row r="3467" spans="1:22" ht="14.5" x14ac:dyDescent="0.35">
      <c r="A3467" s="51"/>
      <c r="B3467" s="51"/>
      <c r="C3467" s="51" t="s">
        <v>181</v>
      </c>
      <c r="D3467" s="50"/>
      <c r="E3467" s="48"/>
      <c r="F3467" s="42">
        <f>[1]Source!AN4909</f>
        <v>1842.81</v>
      </c>
      <c r="G3467" s="49" t="str">
        <f>[1]Source!DF4909</f>
        <v>)*4</v>
      </c>
      <c r="H3467" s="48">
        <f>[1]Source!AV4909</f>
        <v>1</v>
      </c>
      <c r="I3467" s="48">
        <f>IF([1]Source!BS4909&lt;&gt; 0, [1]Source!BS4909, 1)</f>
        <v>1</v>
      </c>
      <c r="J3467" s="52">
        <f>[1]Source!R4909</f>
        <v>7371.24</v>
      </c>
      <c r="K3467" s="42"/>
    </row>
    <row r="3468" spans="1:22" ht="14.5" x14ac:dyDescent="0.35">
      <c r="A3468" s="51"/>
      <c r="B3468" s="51"/>
      <c r="C3468" s="51" t="s">
        <v>180</v>
      </c>
      <c r="D3468" s="50"/>
      <c r="E3468" s="48"/>
      <c r="F3468" s="42">
        <f>[1]Source!AL4909</f>
        <v>15.54</v>
      </c>
      <c r="G3468" s="49" t="str">
        <f>[1]Source!DD4909</f>
        <v>)*4</v>
      </c>
      <c r="H3468" s="48">
        <f>[1]Source!AW4909</f>
        <v>1</v>
      </c>
      <c r="I3468" s="48">
        <f>IF([1]Source!BC4909&lt;&gt; 0, [1]Source!BC4909, 1)</f>
        <v>1</v>
      </c>
      <c r="J3468" s="42">
        <f>[1]Source!P4909</f>
        <v>62.16</v>
      </c>
      <c r="K3468" s="42"/>
    </row>
    <row r="3469" spans="1:22" ht="14.5" x14ac:dyDescent="0.35">
      <c r="A3469" s="51"/>
      <c r="B3469" s="51"/>
      <c r="C3469" s="51" t="s">
        <v>179</v>
      </c>
      <c r="D3469" s="50" t="s">
        <v>176</v>
      </c>
      <c r="E3469" s="48">
        <f>[1]Source!AT4909</f>
        <v>70</v>
      </c>
      <c r="F3469" s="42"/>
      <c r="G3469" s="49"/>
      <c r="H3469" s="48"/>
      <c r="I3469" s="48"/>
      <c r="J3469" s="42">
        <f>SUM(R3464:R3468)</f>
        <v>11740.82</v>
      </c>
      <c r="K3469" s="42"/>
    </row>
    <row r="3470" spans="1:22" ht="14.5" x14ac:dyDescent="0.35">
      <c r="A3470" s="51"/>
      <c r="B3470" s="51"/>
      <c r="C3470" s="51" t="s">
        <v>178</v>
      </c>
      <c r="D3470" s="50" t="s">
        <v>176</v>
      </c>
      <c r="E3470" s="48">
        <f>[1]Source!AU4909</f>
        <v>10</v>
      </c>
      <c r="F3470" s="42"/>
      <c r="G3470" s="49"/>
      <c r="H3470" s="48"/>
      <c r="I3470" s="48"/>
      <c r="J3470" s="42">
        <f>SUM(T3464:T3469)</f>
        <v>1677.26</v>
      </c>
      <c r="K3470" s="42"/>
    </row>
    <row r="3471" spans="1:22" ht="14.5" x14ac:dyDescent="0.35">
      <c r="A3471" s="51"/>
      <c r="B3471" s="51"/>
      <c r="C3471" s="51" t="s">
        <v>177</v>
      </c>
      <c r="D3471" s="50" t="s">
        <v>176</v>
      </c>
      <c r="E3471" s="48">
        <f>108</f>
        <v>108</v>
      </c>
      <c r="F3471" s="42"/>
      <c r="G3471" s="49"/>
      <c r="H3471" s="48"/>
      <c r="I3471" s="48"/>
      <c r="J3471" s="42">
        <f>SUM(V3464:V3470)</f>
        <v>7960.94</v>
      </c>
      <c r="K3471" s="42"/>
    </row>
    <row r="3472" spans="1:22" ht="14.5" x14ac:dyDescent="0.35">
      <c r="A3472" s="51"/>
      <c r="B3472" s="51"/>
      <c r="C3472" s="51" t="s">
        <v>175</v>
      </c>
      <c r="D3472" s="50" t="s">
        <v>174</v>
      </c>
      <c r="E3472" s="48">
        <f>[1]Source!AQ4909</f>
        <v>13.77</v>
      </c>
      <c r="F3472" s="42"/>
      <c r="G3472" s="49" t="str">
        <f>[1]Source!DI4909</f>
        <v>)*4</v>
      </c>
      <c r="H3472" s="48">
        <f>[1]Source!AV4909</f>
        <v>1</v>
      </c>
      <c r="I3472" s="48"/>
      <c r="J3472" s="42"/>
      <c r="K3472" s="42">
        <f>[1]Source!U4909</f>
        <v>55.08</v>
      </c>
    </row>
    <row r="3473" spans="1:22" ht="14" x14ac:dyDescent="0.3">
      <c r="A3473" s="47"/>
      <c r="B3473" s="47"/>
      <c r="C3473" s="47"/>
      <c r="D3473" s="47"/>
      <c r="E3473" s="47"/>
      <c r="F3473" s="47"/>
      <c r="G3473" s="47"/>
      <c r="H3473" s="47"/>
      <c r="I3473" s="183">
        <f>J3465+J3466+J3468+J3469+J3470+J3471</f>
        <v>50080.060000000005</v>
      </c>
      <c r="J3473" s="183"/>
      <c r="K3473" s="46">
        <f>IF([1]Source!I4909&lt;&gt;0, ROUND(I3473/[1]Source!I4909, 2), 0)</f>
        <v>50080.06</v>
      </c>
      <c r="P3473" s="45">
        <f>I3473</f>
        <v>50080.060000000005</v>
      </c>
    </row>
    <row r="3475" spans="1:22" ht="14" x14ac:dyDescent="0.3">
      <c r="A3475" s="189" t="str">
        <f>CONCATENATE("Итого по подразделу: ",IF([1]Source!G4911&lt;&gt;"Новый подраздел", [1]Source!G4911, ""))</f>
        <v>Итого по подразделу: Приточно-вытяжная установка П1 В1</v>
      </c>
      <c r="B3475" s="189"/>
      <c r="C3475" s="189"/>
      <c r="D3475" s="189"/>
      <c r="E3475" s="189"/>
      <c r="F3475" s="189"/>
      <c r="G3475" s="189"/>
      <c r="H3475" s="189"/>
      <c r="I3475" s="184">
        <f>SUM(P3446:P3474)</f>
        <v>70660.990000000005</v>
      </c>
      <c r="J3475" s="185"/>
      <c r="K3475" s="38"/>
    </row>
    <row r="3478" spans="1:22" ht="14" x14ac:dyDescent="0.3">
      <c r="A3478" s="189" t="str">
        <f>CONCATENATE("Итого по разделу: ",IF([1]Source!G4941&lt;&gt;"Новый раздел", [1]Source!G4941, ""))</f>
        <v>Итого по разделу: Вентиляция</v>
      </c>
      <c r="B3478" s="189"/>
      <c r="C3478" s="189"/>
      <c r="D3478" s="189"/>
      <c r="E3478" s="189"/>
      <c r="F3478" s="189"/>
      <c r="G3478" s="189"/>
      <c r="H3478" s="189"/>
      <c r="I3478" s="184">
        <f>SUM(P3444:P3477)</f>
        <v>70660.990000000005</v>
      </c>
      <c r="J3478" s="185"/>
      <c r="K3478" s="38"/>
    </row>
    <row r="3481" spans="1:22" ht="16.5" x14ac:dyDescent="0.35">
      <c r="A3481" s="190" t="str">
        <f>CONCATENATE("Раздел: ",IF([1]Source!G4971&lt;&gt;"Новый раздел", [1]Source!G4971, ""))</f>
        <v>Раздел: Вентиляторы</v>
      </c>
      <c r="B3481" s="190"/>
      <c r="C3481" s="190"/>
      <c r="D3481" s="190"/>
      <c r="E3481" s="190"/>
      <c r="F3481" s="190"/>
      <c r="G3481" s="190"/>
      <c r="H3481" s="190"/>
      <c r="I3481" s="190"/>
      <c r="J3481" s="190"/>
      <c r="K3481" s="190"/>
    </row>
    <row r="3482" spans="1:22" ht="28" x14ac:dyDescent="0.35">
      <c r="A3482" s="51">
        <v>331</v>
      </c>
      <c r="B3482" s="51" t="str">
        <f>[1]Source!F4975</f>
        <v>1.18-2303-3-2/1</v>
      </c>
      <c r="C3482" s="51" t="str">
        <f>[1]Source!G4975</f>
        <v>Техническое обслуживание канального вентилятора - ежеквартальное</v>
      </c>
      <c r="D3482" s="50" t="str">
        <f>[1]Source!H4975</f>
        <v>шт.</v>
      </c>
      <c r="E3482" s="48">
        <f>[1]Source!I4975</f>
        <v>5</v>
      </c>
      <c r="F3482" s="42"/>
      <c r="G3482" s="49"/>
      <c r="H3482" s="48"/>
      <c r="I3482" s="48"/>
      <c r="J3482" s="42"/>
      <c r="K3482" s="42"/>
      <c r="Q3482">
        <f>ROUND(([1]Source!BZ4975/100)*ROUND(([1]Source!AF4975*[1]Source!AV4975)*[1]Source!I4975, 2), 2)</f>
        <v>8200.36</v>
      </c>
      <c r="R3482">
        <f>[1]Source!X4975</f>
        <v>8200.36</v>
      </c>
      <c r="S3482">
        <f>ROUND(([1]Source!CA4975/100)*ROUND(([1]Source!AF4975*[1]Source!AV4975)*[1]Source!I4975, 2), 2)</f>
        <v>1171.48</v>
      </c>
      <c r="T3482">
        <f>[1]Source!Y4975</f>
        <v>1171.48</v>
      </c>
      <c r="U3482">
        <f>ROUND((175/100)*ROUND(([1]Source!AE4975*[1]Source!AV4975)*[1]Source!I4975, 2), 2)</f>
        <v>0</v>
      </c>
      <c r="V3482">
        <f>ROUND((108/100)*ROUND([1]Source!CS4975*[1]Source!I4975, 2), 2)</f>
        <v>0</v>
      </c>
    </row>
    <row r="3483" spans="1:22" ht="14.5" x14ac:dyDescent="0.35">
      <c r="A3483" s="51"/>
      <c r="B3483" s="51"/>
      <c r="C3483" s="51" t="s">
        <v>183</v>
      </c>
      <c r="D3483" s="50"/>
      <c r="E3483" s="48"/>
      <c r="F3483" s="42">
        <f>[1]Source!AO4975</f>
        <v>585.74</v>
      </c>
      <c r="G3483" s="49" t="str">
        <f>[1]Source!DG4975</f>
        <v>)*4</v>
      </c>
      <c r="H3483" s="48">
        <f>[1]Source!AV4975</f>
        <v>1</v>
      </c>
      <c r="I3483" s="48">
        <f>IF([1]Source!BA4975&lt;&gt; 0, [1]Source!BA4975, 1)</f>
        <v>1</v>
      </c>
      <c r="J3483" s="42">
        <f>[1]Source!S4975</f>
        <v>11714.8</v>
      </c>
      <c r="K3483" s="42"/>
    </row>
    <row r="3484" spans="1:22" ht="14.5" x14ac:dyDescent="0.35">
      <c r="A3484" s="51"/>
      <c r="B3484" s="51"/>
      <c r="C3484" s="51" t="s">
        <v>179</v>
      </c>
      <c r="D3484" s="50" t="s">
        <v>176</v>
      </c>
      <c r="E3484" s="48">
        <f>[1]Source!AT4975</f>
        <v>70</v>
      </c>
      <c r="F3484" s="42"/>
      <c r="G3484" s="49"/>
      <c r="H3484" s="48"/>
      <c r="I3484" s="48"/>
      <c r="J3484" s="42">
        <f>SUM(R3482:R3483)</f>
        <v>8200.36</v>
      </c>
      <c r="K3484" s="42"/>
    </row>
    <row r="3485" spans="1:22" ht="14.5" x14ac:dyDescent="0.35">
      <c r="A3485" s="51"/>
      <c r="B3485" s="51"/>
      <c r="C3485" s="51" t="s">
        <v>178</v>
      </c>
      <c r="D3485" s="50" t="s">
        <v>176</v>
      </c>
      <c r="E3485" s="48">
        <f>[1]Source!AU4975</f>
        <v>10</v>
      </c>
      <c r="F3485" s="42"/>
      <c r="G3485" s="49"/>
      <c r="H3485" s="48"/>
      <c r="I3485" s="48"/>
      <c r="J3485" s="42">
        <f>SUM(T3482:T3484)</f>
        <v>1171.48</v>
      </c>
      <c r="K3485" s="42"/>
    </row>
    <row r="3486" spans="1:22" ht="14.5" x14ac:dyDescent="0.35">
      <c r="A3486" s="51"/>
      <c r="B3486" s="51"/>
      <c r="C3486" s="51" t="s">
        <v>175</v>
      </c>
      <c r="D3486" s="50" t="s">
        <v>174</v>
      </c>
      <c r="E3486" s="48">
        <f>[1]Source!AQ4975</f>
        <v>1.76</v>
      </c>
      <c r="F3486" s="42"/>
      <c r="G3486" s="49" t="str">
        <f>[1]Source!DI4975</f>
        <v>)*4</v>
      </c>
      <c r="H3486" s="48">
        <f>[1]Source!AV4975</f>
        <v>1</v>
      </c>
      <c r="I3486" s="48"/>
      <c r="J3486" s="42"/>
      <c r="K3486" s="42">
        <f>[1]Source!U4975</f>
        <v>35.200000000000003</v>
      </c>
    </row>
    <row r="3487" spans="1:22" ht="14" x14ac:dyDescent="0.3">
      <c r="A3487" s="47"/>
      <c r="B3487" s="47"/>
      <c r="C3487" s="47"/>
      <c r="D3487" s="47"/>
      <c r="E3487" s="47"/>
      <c r="F3487" s="47"/>
      <c r="G3487" s="47"/>
      <c r="H3487" s="47"/>
      <c r="I3487" s="183">
        <f>J3483+J3484+J3485</f>
        <v>21086.639999999999</v>
      </c>
      <c r="J3487" s="183"/>
      <c r="K3487" s="46">
        <f>IF([1]Source!I4975&lt;&gt;0, ROUND(I3487/[1]Source!I4975, 2), 0)</f>
        <v>4217.33</v>
      </c>
      <c r="P3487" s="45">
        <f>I3487</f>
        <v>21086.639999999999</v>
      </c>
    </row>
    <row r="3488" spans="1:22" ht="84" x14ac:dyDescent="0.35">
      <c r="A3488" s="51">
        <v>332</v>
      </c>
      <c r="B3488" s="51" t="str">
        <f>[1]Source!F4976</f>
        <v>1.18-2303-4-2/1</v>
      </c>
      <c r="C3488" s="51" t="str">
        <f>[1]Source!G4976</f>
        <v>Техническое обслуживание горизонтальных воздушно-тепловых завес с электрическим нагревателем производительностью по воздуху до 1000 м3/ч (прим. воздушно-отопительный агрегат.)</v>
      </c>
      <c r="D3488" s="50" t="str">
        <f>[1]Source!H4976</f>
        <v>шт.</v>
      </c>
      <c r="E3488" s="48">
        <f>[1]Source!I4976</f>
        <v>12</v>
      </c>
      <c r="F3488" s="42"/>
      <c r="G3488" s="49"/>
      <c r="H3488" s="48"/>
      <c r="I3488" s="48"/>
      <c r="J3488" s="42"/>
      <c r="K3488" s="42"/>
      <c r="Q3488">
        <f>ROUND(([1]Source!BZ4976/100)*ROUND(([1]Source!AF4976*[1]Source!AV4976)*[1]Source!I4976, 2), 2)</f>
        <v>12443.42</v>
      </c>
      <c r="R3488">
        <f>[1]Source!X4976</f>
        <v>12443.42</v>
      </c>
      <c r="S3488">
        <f>ROUND(([1]Source!CA4976/100)*ROUND(([1]Source!AF4976*[1]Source!AV4976)*[1]Source!I4976, 2), 2)</f>
        <v>1777.63</v>
      </c>
      <c r="T3488">
        <f>[1]Source!Y4976</f>
        <v>1777.63</v>
      </c>
      <c r="U3488">
        <f>ROUND((175/100)*ROUND(([1]Source!AE4976*[1]Source!AV4976)*[1]Source!I4976, 2), 2)</f>
        <v>0.84</v>
      </c>
      <c r="V3488">
        <f>ROUND((108/100)*ROUND([1]Source!CS4976*[1]Source!I4976, 2), 2)</f>
        <v>0.52</v>
      </c>
    </row>
    <row r="3489" spans="1:22" ht="14.5" x14ac:dyDescent="0.35">
      <c r="A3489" s="51"/>
      <c r="B3489" s="51"/>
      <c r="C3489" s="51" t="s">
        <v>183</v>
      </c>
      <c r="D3489" s="50"/>
      <c r="E3489" s="48"/>
      <c r="F3489" s="42">
        <f>[1]Source!AO4976</f>
        <v>370.34</v>
      </c>
      <c r="G3489" s="49" t="str">
        <f>[1]Source!DG4976</f>
        <v>)*4</v>
      </c>
      <c r="H3489" s="48">
        <f>[1]Source!AV4976</f>
        <v>1</v>
      </c>
      <c r="I3489" s="48">
        <f>IF([1]Source!BA4976&lt;&gt; 0, [1]Source!BA4976, 1)</f>
        <v>1</v>
      </c>
      <c r="J3489" s="42">
        <f>[1]Source!S4976</f>
        <v>17776.32</v>
      </c>
      <c r="K3489" s="42"/>
    </row>
    <row r="3490" spans="1:22" ht="14.5" x14ac:dyDescent="0.35">
      <c r="A3490" s="51"/>
      <c r="B3490" s="51"/>
      <c r="C3490" s="51" t="s">
        <v>182</v>
      </c>
      <c r="D3490" s="50"/>
      <c r="E3490" s="48"/>
      <c r="F3490" s="42">
        <f>[1]Source!AM4976</f>
        <v>3.04</v>
      </c>
      <c r="G3490" s="49" t="str">
        <f>[1]Source!DE4976</f>
        <v>)*4</v>
      </c>
      <c r="H3490" s="48">
        <f>[1]Source!AV4976</f>
        <v>1</v>
      </c>
      <c r="I3490" s="48">
        <f>IF([1]Source!BB4976&lt;&gt; 0, [1]Source!BB4976, 1)</f>
        <v>1</v>
      </c>
      <c r="J3490" s="42">
        <f>[1]Source!Q4976</f>
        <v>145.91999999999999</v>
      </c>
      <c r="K3490" s="42"/>
    </row>
    <row r="3491" spans="1:22" ht="14.5" x14ac:dyDescent="0.35">
      <c r="A3491" s="51"/>
      <c r="B3491" s="51"/>
      <c r="C3491" s="51" t="s">
        <v>181</v>
      </c>
      <c r="D3491" s="50"/>
      <c r="E3491" s="48"/>
      <c r="F3491" s="42">
        <f>[1]Source!AN4976</f>
        <v>0.01</v>
      </c>
      <c r="G3491" s="49" t="str">
        <f>[1]Source!DF4976</f>
        <v>)*4</v>
      </c>
      <c r="H3491" s="48">
        <f>[1]Source!AV4976</f>
        <v>1</v>
      </c>
      <c r="I3491" s="48">
        <f>IF([1]Source!BS4976&lt;&gt; 0, [1]Source!BS4976, 1)</f>
        <v>1</v>
      </c>
      <c r="J3491" s="52">
        <f>[1]Source!R4976</f>
        <v>0.48</v>
      </c>
      <c r="K3491" s="42"/>
    </row>
    <row r="3492" spans="1:22" ht="14.5" x14ac:dyDescent="0.35">
      <c r="A3492" s="51"/>
      <c r="B3492" s="51"/>
      <c r="C3492" s="51" t="s">
        <v>180</v>
      </c>
      <c r="D3492" s="50"/>
      <c r="E3492" s="48"/>
      <c r="F3492" s="42">
        <f>[1]Source!AL4976</f>
        <v>0.59</v>
      </c>
      <c r="G3492" s="49" t="str">
        <f>[1]Source!DD4976</f>
        <v>)*4</v>
      </c>
      <c r="H3492" s="48">
        <f>[1]Source!AW4976</f>
        <v>1</v>
      </c>
      <c r="I3492" s="48">
        <f>IF([1]Source!BC4976&lt;&gt; 0, [1]Source!BC4976, 1)</f>
        <v>1</v>
      </c>
      <c r="J3492" s="42">
        <f>[1]Source!P4976</f>
        <v>28.32</v>
      </c>
      <c r="K3492" s="42"/>
    </row>
    <row r="3493" spans="1:22" ht="14.5" x14ac:dyDescent="0.35">
      <c r="A3493" s="51"/>
      <c r="B3493" s="51"/>
      <c r="C3493" s="51" t="s">
        <v>179</v>
      </c>
      <c r="D3493" s="50" t="s">
        <v>176</v>
      </c>
      <c r="E3493" s="48">
        <f>[1]Source!AT4976</f>
        <v>70</v>
      </c>
      <c r="F3493" s="42"/>
      <c r="G3493" s="49"/>
      <c r="H3493" s="48"/>
      <c r="I3493" s="48"/>
      <c r="J3493" s="42">
        <f>SUM(R3488:R3492)</f>
        <v>12443.42</v>
      </c>
      <c r="K3493" s="42"/>
    </row>
    <row r="3494" spans="1:22" ht="14.5" x14ac:dyDescent="0.35">
      <c r="A3494" s="51"/>
      <c r="B3494" s="51"/>
      <c r="C3494" s="51" t="s">
        <v>178</v>
      </c>
      <c r="D3494" s="50" t="s">
        <v>176</v>
      </c>
      <c r="E3494" s="48">
        <f>[1]Source!AU4976</f>
        <v>10</v>
      </c>
      <c r="F3494" s="42"/>
      <c r="G3494" s="49"/>
      <c r="H3494" s="48"/>
      <c r="I3494" s="48"/>
      <c r="J3494" s="42">
        <f>SUM(T3488:T3493)</f>
        <v>1777.63</v>
      </c>
      <c r="K3494" s="42"/>
    </row>
    <row r="3495" spans="1:22" ht="14.5" x14ac:dyDescent="0.35">
      <c r="A3495" s="51"/>
      <c r="B3495" s="51"/>
      <c r="C3495" s="51" t="s">
        <v>177</v>
      </c>
      <c r="D3495" s="50" t="s">
        <v>176</v>
      </c>
      <c r="E3495" s="48">
        <f>108</f>
        <v>108</v>
      </c>
      <c r="F3495" s="42"/>
      <c r="G3495" s="49"/>
      <c r="H3495" s="48"/>
      <c r="I3495" s="48"/>
      <c r="J3495" s="42">
        <f>SUM(V3488:V3494)</f>
        <v>0.52</v>
      </c>
      <c r="K3495" s="42"/>
    </row>
    <row r="3496" spans="1:22" ht="14.5" x14ac:dyDescent="0.35">
      <c r="A3496" s="51"/>
      <c r="B3496" s="51"/>
      <c r="C3496" s="51" t="s">
        <v>175</v>
      </c>
      <c r="D3496" s="50" t="s">
        <v>174</v>
      </c>
      <c r="E3496" s="48">
        <f>[1]Source!AQ4976</f>
        <v>1.02</v>
      </c>
      <c r="F3496" s="42"/>
      <c r="G3496" s="49" t="str">
        <f>[1]Source!DI4976</f>
        <v>)*4</v>
      </c>
      <c r="H3496" s="48">
        <f>[1]Source!AV4976</f>
        <v>1</v>
      </c>
      <c r="I3496" s="48"/>
      <c r="J3496" s="42"/>
      <c r="K3496" s="42">
        <f>[1]Source!U4976</f>
        <v>48.96</v>
      </c>
    </row>
    <row r="3497" spans="1:22" ht="14" x14ac:dyDescent="0.3">
      <c r="A3497" s="47"/>
      <c r="B3497" s="47"/>
      <c r="C3497" s="47"/>
      <c r="D3497" s="47"/>
      <c r="E3497" s="47"/>
      <c r="F3497" s="47"/>
      <c r="G3497" s="47"/>
      <c r="H3497" s="47"/>
      <c r="I3497" s="183">
        <f>J3489+J3490+J3492+J3493+J3494+J3495</f>
        <v>32172.129999999997</v>
      </c>
      <c r="J3497" s="183"/>
      <c r="K3497" s="46">
        <f>IF([1]Source!I4976&lt;&gt;0, ROUND(I3497/[1]Source!I4976, 2), 0)</f>
        <v>2681.01</v>
      </c>
      <c r="P3497" s="45">
        <f>I3497</f>
        <v>32172.129999999997</v>
      </c>
    </row>
    <row r="3499" spans="1:22" ht="14" x14ac:dyDescent="0.3">
      <c r="A3499" s="189" t="str">
        <f>CONCATENATE("Итого по разделу: ",IF([1]Source!G4978&lt;&gt;"Новый раздел", [1]Source!G4978, ""))</f>
        <v>Итого по разделу: Вентиляторы</v>
      </c>
      <c r="B3499" s="189"/>
      <c r="C3499" s="189"/>
      <c r="D3499" s="189"/>
      <c r="E3499" s="189"/>
      <c r="F3499" s="189"/>
      <c r="G3499" s="189"/>
      <c r="H3499" s="189"/>
      <c r="I3499" s="184">
        <f>SUM(P3481:P3498)</f>
        <v>53258.77</v>
      </c>
      <c r="J3499" s="185"/>
      <c r="K3499" s="38"/>
    </row>
    <row r="3502" spans="1:22" ht="16.5" x14ac:dyDescent="0.35">
      <c r="A3502" s="190" t="str">
        <f>CONCATENATE("Раздел: ",IF([1]Source!G5008&lt;&gt;"Новый раздел", [1]Source!G5008, ""))</f>
        <v>Раздел: Тепловые завесы</v>
      </c>
      <c r="B3502" s="190"/>
      <c r="C3502" s="190"/>
      <c r="D3502" s="190"/>
      <c r="E3502" s="190"/>
      <c r="F3502" s="190"/>
      <c r="G3502" s="190"/>
      <c r="H3502" s="190"/>
      <c r="I3502" s="190"/>
      <c r="J3502" s="190"/>
      <c r="K3502" s="190"/>
    </row>
    <row r="3503" spans="1:22" ht="70" x14ac:dyDescent="0.35">
      <c r="A3503" s="51">
        <v>333</v>
      </c>
      <c r="B3503" s="51" t="str">
        <f>[1]Source!F5012</f>
        <v>1.18-2303-4-4/1</v>
      </c>
      <c r="C3503" s="51" t="str">
        <f>[1]Source!G5012</f>
        <v>Техническое обслуживание горизонтальных тепловых завес с электрическим нагревателем производительностью по воздуху до 3000 м3/ч</v>
      </c>
      <c r="D3503" s="50" t="str">
        <f>[1]Source!H5012</f>
        <v>шт.</v>
      </c>
      <c r="E3503" s="48">
        <f>[1]Source!I5012</f>
        <v>2</v>
      </c>
      <c r="F3503" s="42"/>
      <c r="G3503" s="49"/>
      <c r="H3503" s="48"/>
      <c r="I3503" s="48"/>
      <c r="J3503" s="42"/>
      <c r="K3503" s="42"/>
      <c r="Q3503">
        <f>ROUND(([1]Source!BZ5012/100)*ROUND(([1]Source!AF5012*[1]Source!AV5012)*[1]Source!I5012, 2), 2)</f>
        <v>2927.85</v>
      </c>
      <c r="R3503">
        <f>[1]Source!X5012</f>
        <v>2927.85</v>
      </c>
      <c r="S3503">
        <f>ROUND(([1]Source!CA5012/100)*ROUND(([1]Source!AF5012*[1]Source!AV5012)*[1]Source!I5012, 2), 2)</f>
        <v>418.26</v>
      </c>
      <c r="T3503">
        <f>[1]Source!Y5012</f>
        <v>418.26</v>
      </c>
      <c r="U3503">
        <f>ROUND((175/100)*ROUND(([1]Source!AE5012*[1]Source!AV5012)*[1]Source!I5012, 2), 2)</f>
        <v>0.28000000000000003</v>
      </c>
      <c r="V3503">
        <f>ROUND((108/100)*ROUND([1]Source!CS5012*[1]Source!I5012, 2), 2)</f>
        <v>0.17</v>
      </c>
    </row>
    <row r="3504" spans="1:22" ht="14.5" x14ac:dyDescent="0.35">
      <c r="A3504" s="51"/>
      <c r="B3504" s="51"/>
      <c r="C3504" s="51" t="s">
        <v>183</v>
      </c>
      <c r="D3504" s="50"/>
      <c r="E3504" s="48"/>
      <c r="F3504" s="42">
        <f>[1]Source!AO5012</f>
        <v>522.83000000000004</v>
      </c>
      <c r="G3504" s="49" t="str">
        <f>[1]Source!DG5012</f>
        <v>)*4</v>
      </c>
      <c r="H3504" s="48">
        <f>[1]Source!AV5012</f>
        <v>1</v>
      </c>
      <c r="I3504" s="48">
        <f>IF([1]Source!BA5012&lt;&gt; 0, [1]Source!BA5012, 1)</f>
        <v>1</v>
      </c>
      <c r="J3504" s="42">
        <f>[1]Source!S5012</f>
        <v>4182.6400000000003</v>
      </c>
      <c r="K3504" s="42"/>
    </row>
    <row r="3505" spans="1:22" ht="14.5" x14ac:dyDescent="0.35">
      <c r="A3505" s="51"/>
      <c r="B3505" s="51"/>
      <c r="C3505" s="51" t="s">
        <v>182</v>
      </c>
      <c r="D3505" s="50"/>
      <c r="E3505" s="48"/>
      <c r="F3505" s="42">
        <f>[1]Source!AM5012</f>
        <v>5.57</v>
      </c>
      <c r="G3505" s="49" t="str">
        <f>[1]Source!DE5012</f>
        <v>)*4</v>
      </c>
      <c r="H3505" s="48">
        <f>[1]Source!AV5012</f>
        <v>1</v>
      </c>
      <c r="I3505" s="48">
        <f>IF([1]Source!BB5012&lt;&gt; 0, [1]Source!BB5012, 1)</f>
        <v>1</v>
      </c>
      <c r="J3505" s="42">
        <f>[1]Source!Q5012</f>
        <v>44.56</v>
      </c>
      <c r="K3505" s="42"/>
    </row>
    <row r="3506" spans="1:22" ht="14.5" x14ac:dyDescent="0.35">
      <c r="A3506" s="51"/>
      <c r="B3506" s="51"/>
      <c r="C3506" s="51" t="s">
        <v>181</v>
      </c>
      <c r="D3506" s="50"/>
      <c r="E3506" s="48"/>
      <c r="F3506" s="42">
        <f>[1]Source!AN5012</f>
        <v>0.02</v>
      </c>
      <c r="G3506" s="49" t="str">
        <f>[1]Source!DF5012</f>
        <v>)*4</v>
      </c>
      <c r="H3506" s="48">
        <f>[1]Source!AV5012</f>
        <v>1</v>
      </c>
      <c r="I3506" s="48">
        <f>IF([1]Source!BS5012&lt;&gt; 0, [1]Source!BS5012, 1)</f>
        <v>1</v>
      </c>
      <c r="J3506" s="52">
        <f>[1]Source!R5012</f>
        <v>0.16</v>
      </c>
      <c r="K3506" s="42"/>
    </row>
    <row r="3507" spans="1:22" ht="14.5" x14ac:dyDescent="0.35">
      <c r="A3507" s="51"/>
      <c r="B3507" s="51"/>
      <c r="C3507" s="51" t="s">
        <v>180</v>
      </c>
      <c r="D3507" s="50"/>
      <c r="E3507" s="48"/>
      <c r="F3507" s="42">
        <f>[1]Source!AL5012</f>
        <v>1.17</v>
      </c>
      <c r="G3507" s="49" t="str">
        <f>[1]Source!DD5012</f>
        <v>)*4</v>
      </c>
      <c r="H3507" s="48">
        <f>[1]Source!AW5012</f>
        <v>1</v>
      </c>
      <c r="I3507" s="48">
        <f>IF([1]Source!BC5012&lt;&gt; 0, [1]Source!BC5012, 1)</f>
        <v>1</v>
      </c>
      <c r="J3507" s="42">
        <f>[1]Source!P5012</f>
        <v>9.36</v>
      </c>
      <c r="K3507" s="42"/>
    </row>
    <row r="3508" spans="1:22" ht="14.5" x14ac:dyDescent="0.35">
      <c r="A3508" s="51"/>
      <c r="B3508" s="51"/>
      <c r="C3508" s="51" t="s">
        <v>179</v>
      </c>
      <c r="D3508" s="50" t="s">
        <v>176</v>
      </c>
      <c r="E3508" s="48">
        <f>[1]Source!AT5012</f>
        <v>70</v>
      </c>
      <c r="F3508" s="42"/>
      <c r="G3508" s="49"/>
      <c r="H3508" s="48"/>
      <c r="I3508" s="48"/>
      <c r="J3508" s="42">
        <f>SUM(R3503:R3507)</f>
        <v>2927.85</v>
      </c>
      <c r="K3508" s="42"/>
    </row>
    <row r="3509" spans="1:22" ht="14.5" x14ac:dyDescent="0.35">
      <c r="A3509" s="51"/>
      <c r="B3509" s="51"/>
      <c r="C3509" s="51" t="s">
        <v>178</v>
      </c>
      <c r="D3509" s="50" t="s">
        <v>176</v>
      </c>
      <c r="E3509" s="48">
        <f>[1]Source!AU5012</f>
        <v>10</v>
      </c>
      <c r="F3509" s="42"/>
      <c r="G3509" s="49"/>
      <c r="H3509" s="48"/>
      <c r="I3509" s="48"/>
      <c r="J3509" s="42">
        <f>SUM(T3503:T3508)</f>
        <v>418.26</v>
      </c>
      <c r="K3509" s="42"/>
    </row>
    <row r="3510" spans="1:22" ht="14.5" x14ac:dyDescent="0.35">
      <c r="A3510" s="51"/>
      <c r="B3510" s="51"/>
      <c r="C3510" s="51" t="s">
        <v>177</v>
      </c>
      <c r="D3510" s="50" t="s">
        <v>176</v>
      </c>
      <c r="E3510" s="48">
        <f>108</f>
        <v>108</v>
      </c>
      <c r="F3510" s="42"/>
      <c r="G3510" s="49"/>
      <c r="H3510" s="48"/>
      <c r="I3510" s="48"/>
      <c r="J3510" s="42">
        <f>SUM(V3503:V3509)</f>
        <v>0.17</v>
      </c>
      <c r="K3510" s="42"/>
    </row>
    <row r="3511" spans="1:22" ht="14.5" x14ac:dyDescent="0.35">
      <c r="A3511" s="51"/>
      <c r="B3511" s="51"/>
      <c r="C3511" s="51" t="s">
        <v>175</v>
      </c>
      <c r="D3511" s="50" t="s">
        <v>174</v>
      </c>
      <c r="E3511" s="48">
        <f>[1]Source!AQ5012</f>
        <v>1.44</v>
      </c>
      <c r="F3511" s="42"/>
      <c r="G3511" s="49" t="str">
        <f>[1]Source!DI5012</f>
        <v>)*4</v>
      </c>
      <c r="H3511" s="48">
        <f>[1]Source!AV5012</f>
        <v>1</v>
      </c>
      <c r="I3511" s="48"/>
      <c r="J3511" s="42"/>
      <c r="K3511" s="42">
        <f>[1]Source!U5012</f>
        <v>11.52</v>
      </c>
    </row>
    <row r="3512" spans="1:22" ht="14" x14ac:dyDescent="0.3">
      <c r="A3512" s="47"/>
      <c r="B3512" s="47"/>
      <c r="C3512" s="47"/>
      <c r="D3512" s="47"/>
      <c r="E3512" s="47"/>
      <c r="F3512" s="47"/>
      <c r="G3512" s="47"/>
      <c r="H3512" s="47"/>
      <c r="I3512" s="183">
        <f>J3504+J3505+J3507+J3508+J3509+J3510</f>
        <v>7582.84</v>
      </c>
      <c r="J3512" s="183"/>
      <c r="K3512" s="46">
        <f>IF([1]Source!I5012&lt;&gt;0, ROUND(I3512/[1]Source!I5012, 2), 0)</f>
        <v>3791.42</v>
      </c>
      <c r="P3512" s="45">
        <f>I3512</f>
        <v>7582.84</v>
      </c>
    </row>
    <row r="3514" spans="1:22" ht="14" x14ac:dyDescent="0.3">
      <c r="A3514" s="189" t="str">
        <f>CONCATENATE("Итого по разделу: ",IF([1]Source!G5014&lt;&gt;"Новый раздел", [1]Source!G5014, ""))</f>
        <v>Итого по разделу: Тепловые завесы</v>
      </c>
      <c r="B3514" s="189"/>
      <c r="C3514" s="189"/>
      <c r="D3514" s="189"/>
      <c r="E3514" s="189"/>
      <c r="F3514" s="189"/>
      <c r="G3514" s="189"/>
      <c r="H3514" s="189"/>
      <c r="I3514" s="184">
        <f>SUM(P3502:P3513)</f>
        <v>7582.84</v>
      </c>
      <c r="J3514" s="185"/>
      <c r="K3514" s="38"/>
    </row>
    <row r="3517" spans="1:22" ht="16.5" x14ac:dyDescent="0.35">
      <c r="A3517" s="190" t="str">
        <f>CONCATENATE("Раздел: ",IF([1]Source!G5044&lt;&gt;"Новый раздел", [1]Source!G5044, ""))</f>
        <v>Раздел: Холодоснабжение VRF оборудование</v>
      </c>
      <c r="B3517" s="190"/>
      <c r="C3517" s="190"/>
      <c r="D3517" s="190"/>
      <c r="E3517" s="190"/>
      <c r="F3517" s="190"/>
      <c r="G3517" s="190"/>
      <c r="H3517" s="190"/>
      <c r="I3517" s="190"/>
      <c r="J3517" s="190"/>
      <c r="K3517" s="190"/>
    </row>
    <row r="3518" spans="1:22" ht="42" x14ac:dyDescent="0.35">
      <c r="A3518" s="51">
        <v>334</v>
      </c>
      <c r="B3518" s="51" t="str">
        <f>[1]Source!F5048</f>
        <v>1.18-2403-18-2/1</v>
      </c>
      <c r="C3518" s="51" t="str">
        <f>[1]Source!G5048</f>
        <v>Техническое обслуживание наружных блоков сплит систем мощностью свыше 10 кВт - ежемесячное</v>
      </c>
      <c r="D3518" s="50" t="str">
        <f>[1]Source!H5048</f>
        <v>1 блок</v>
      </c>
      <c r="E3518" s="48">
        <f>[1]Source!I5048</f>
        <v>6</v>
      </c>
      <c r="F3518" s="42"/>
      <c r="G3518" s="49"/>
      <c r="H3518" s="48"/>
      <c r="I3518" s="48"/>
      <c r="J3518" s="42"/>
      <c r="K3518" s="42"/>
      <c r="Q3518">
        <f>ROUND(([1]Source!BZ5048/100)*ROUND(([1]Source!AF5048*[1]Source!AV5048)*[1]Source!I5048, 2), 2)</f>
        <v>14517.22</v>
      </c>
      <c r="R3518">
        <f>[1]Source!X5048</f>
        <v>14517.22</v>
      </c>
      <c r="S3518">
        <f>ROUND(([1]Source!CA5048/100)*ROUND(([1]Source!AF5048*[1]Source!AV5048)*[1]Source!I5048, 2), 2)</f>
        <v>2073.89</v>
      </c>
      <c r="T3518">
        <f>[1]Source!Y5048</f>
        <v>2073.89</v>
      </c>
      <c r="U3518">
        <f>ROUND((175/100)*ROUND(([1]Source!AE5048*[1]Source!AV5048)*[1]Source!I5048, 2), 2)</f>
        <v>0.84</v>
      </c>
      <c r="V3518">
        <f>ROUND((108/100)*ROUND([1]Source!CS5048*[1]Source!I5048, 2), 2)</f>
        <v>0.52</v>
      </c>
    </row>
    <row r="3519" spans="1:22" ht="14.5" x14ac:dyDescent="0.35">
      <c r="A3519" s="51"/>
      <c r="B3519" s="51"/>
      <c r="C3519" s="51" t="s">
        <v>183</v>
      </c>
      <c r="D3519" s="50"/>
      <c r="E3519" s="48"/>
      <c r="F3519" s="42">
        <f>[1]Source!AO5048</f>
        <v>864.12</v>
      </c>
      <c r="G3519" s="49" t="str">
        <f>[1]Source!DG5048</f>
        <v>)*4</v>
      </c>
      <c r="H3519" s="48">
        <f>[1]Source!AV5048</f>
        <v>1</v>
      </c>
      <c r="I3519" s="48">
        <f>IF([1]Source!BA5048&lt;&gt; 0, [1]Source!BA5048, 1)</f>
        <v>1</v>
      </c>
      <c r="J3519" s="42">
        <f>[1]Source!S5048</f>
        <v>20738.88</v>
      </c>
      <c r="K3519" s="42"/>
    </row>
    <row r="3520" spans="1:22" ht="14.5" x14ac:dyDescent="0.35">
      <c r="A3520" s="51"/>
      <c r="B3520" s="51"/>
      <c r="C3520" s="51" t="s">
        <v>182</v>
      </c>
      <c r="D3520" s="50"/>
      <c r="E3520" s="48"/>
      <c r="F3520" s="42">
        <f>[1]Source!AM5048</f>
        <v>7.67</v>
      </c>
      <c r="G3520" s="49" t="str">
        <f>[1]Source!DE5048</f>
        <v>)*4</v>
      </c>
      <c r="H3520" s="48">
        <f>[1]Source!AV5048</f>
        <v>1</v>
      </c>
      <c r="I3520" s="48">
        <f>IF([1]Source!BB5048&lt;&gt; 0, [1]Source!BB5048, 1)</f>
        <v>1</v>
      </c>
      <c r="J3520" s="42">
        <f>[1]Source!Q5048</f>
        <v>184.08</v>
      </c>
      <c r="K3520" s="42"/>
    </row>
    <row r="3521" spans="1:22" ht="14.5" x14ac:dyDescent="0.35">
      <c r="A3521" s="51"/>
      <c r="B3521" s="51"/>
      <c r="C3521" s="51" t="s">
        <v>181</v>
      </c>
      <c r="D3521" s="50"/>
      <c r="E3521" s="48"/>
      <c r="F3521" s="42">
        <f>[1]Source!AN5048</f>
        <v>0.02</v>
      </c>
      <c r="G3521" s="49" t="str">
        <f>[1]Source!DF5048</f>
        <v>)*4</v>
      </c>
      <c r="H3521" s="48">
        <f>[1]Source!AV5048</f>
        <v>1</v>
      </c>
      <c r="I3521" s="48">
        <f>IF([1]Source!BS5048&lt;&gt; 0, [1]Source!BS5048, 1)</f>
        <v>1</v>
      </c>
      <c r="J3521" s="52">
        <f>[1]Source!R5048</f>
        <v>0.48</v>
      </c>
      <c r="K3521" s="42"/>
    </row>
    <row r="3522" spans="1:22" ht="14.5" x14ac:dyDescent="0.35">
      <c r="A3522" s="51"/>
      <c r="B3522" s="51"/>
      <c r="C3522" s="51" t="s">
        <v>180</v>
      </c>
      <c r="D3522" s="50"/>
      <c r="E3522" s="48"/>
      <c r="F3522" s="42">
        <f>[1]Source!AL5048</f>
        <v>2.0499999999999998</v>
      </c>
      <c r="G3522" s="49" t="str">
        <f>[1]Source!DD5048</f>
        <v>)*4</v>
      </c>
      <c r="H3522" s="48">
        <f>[1]Source!AW5048</f>
        <v>1</v>
      </c>
      <c r="I3522" s="48">
        <f>IF([1]Source!BC5048&lt;&gt; 0, [1]Source!BC5048, 1)</f>
        <v>1</v>
      </c>
      <c r="J3522" s="42">
        <f>[1]Source!P5048</f>
        <v>49.2</v>
      </c>
      <c r="K3522" s="42"/>
    </row>
    <row r="3523" spans="1:22" ht="14.5" x14ac:dyDescent="0.35">
      <c r="A3523" s="51"/>
      <c r="B3523" s="51"/>
      <c r="C3523" s="51" t="s">
        <v>179</v>
      </c>
      <c r="D3523" s="50" t="s">
        <v>176</v>
      </c>
      <c r="E3523" s="48">
        <f>[1]Source!AT5048</f>
        <v>70</v>
      </c>
      <c r="F3523" s="42"/>
      <c r="G3523" s="49"/>
      <c r="H3523" s="48"/>
      <c r="I3523" s="48"/>
      <c r="J3523" s="42">
        <f>SUM(R3518:R3522)</f>
        <v>14517.22</v>
      </c>
      <c r="K3523" s="42"/>
    </row>
    <row r="3524" spans="1:22" ht="14.5" x14ac:dyDescent="0.35">
      <c r="A3524" s="51"/>
      <c r="B3524" s="51"/>
      <c r="C3524" s="51" t="s">
        <v>178</v>
      </c>
      <c r="D3524" s="50" t="s">
        <v>176</v>
      </c>
      <c r="E3524" s="48">
        <f>[1]Source!AU5048</f>
        <v>10</v>
      </c>
      <c r="F3524" s="42"/>
      <c r="G3524" s="49"/>
      <c r="H3524" s="48"/>
      <c r="I3524" s="48"/>
      <c r="J3524" s="42">
        <f>SUM(T3518:T3523)</f>
        <v>2073.89</v>
      </c>
      <c r="K3524" s="42"/>
    </row>
    <row r="3525" spans="1:22" ht="14.5" x14ac:dyDescent="0.35">
      <c r="A3525" s="51"/>
      <c r="B3525" s="51"/>
      <c r="C3525" s="51" t="s">
        <v>177</v>
      </c>
      <c r="D3525" s="50" t="s">
        <v>176</v>
      </c>
      <c r="E3525" s="48">
        <f>108</f>
        <v>108</v>
      </c>
      <c r="F3525" s="42"/>
      <c r="G3525" s="49"/>
      <c r="H3525" s="48"/>
      <c r="I3525" s="48"/>
      <c r="J3525" s="42">
        <f>SUM(V3518:V3524)</f>
        <v>0.52</v>
      </c>
      <c r="K3525" s="42"/>
    </row>
    <row r="3526" spans="1:22" ht="14.5" x14ac:dyDescent="0.35">
      <c r="A3526" s="51"/>
      <c r="B3526" s="51"/>
      <c r="C3526" s="51" t="s">
        <v>175</v>
      </c>
      <c r="D3526" s="50" t="s">
        <v>174</v>
      </c>
      <c r="E3526" s="48">
        <f>[1]Source!AQ5048</f>
        <v>2.38</v>
      </c>
      <c r="F3526" s="42"/>
      <c r="G3526" s="49" t="str">
        <f>[1]Source!DI5048</f>
        <v>)*4</v>
      </c>
      <c r="H3526" s="48">
        <f>[1]Source!AV5048</f>
        <v>1</v>
      </c>
      <c r="I3526" s="48"/>
      <c r="J3526" s="42"/>
      <c r="K3526" s="42">
        <f>[1]Source!U5048</f>
        <v>57.12</v>
      </c>
    </row>
    <row r="3527" spans="1:22" ht="14" x14ac:dyDescent="0.3">
      <c r="A3527" s="47"/>
      <c r="B3527" s="47"/>
      <c r="C3527" s="47"/>
      <c r="D3527" s="47"/>
      <c r="E3527" s="47"/>
      <c r="F3527" s="47"/>
      <c r="G3527" s="47"/>
      <c r="H3527" s="47"/>
      <c r="I3527" s="183">
        <f>J3519+J3520+J3522+J3523+J3524+J3525</f>
        <v>37563.79</v>
      </c>
      <c r="J3527" s="183"/>
      <c r="K3527" s="46">
        <f>IF([1]Source!I5048&lt;&gt;0, ROUND(I3527/[1]Source!I5048, 2), 0)</f>
        <v>6260.63</v>
      </c>
      <c r="P3527" s="45">
        <f>I3527</f>
        <v>37563.79</v>
      </c>
    </row>
    <row r="3528" spans="1:22" ht="42" x14ac:dyDescent="0.35">
      <c r="A3528" s="51">
        <v>335</v>
      </c>
      <c r="B3528" s="51" t="str">
        <f>[1]Source!F5049</f>
        <v>1.18-2403-17-2/1</v>
      </c>
      <c r="C3528" s="51" t="str">
        <f>[1]Source!G5049</f>
        <v>Техническое обслуживание внутренних кассетных блоков сплит систем мощностью свыше 5 кВт - ежемесячное</v>
      </c>
      <c r="D3528" s="50" t="str">
        <f>[1]Source!H5049</f>
        <v>1 блок</v>
      </c>
      <c r="E3528" s="48">
        <f>[1]Source!I5049</f>
        <v>22</v>
      </c>
      <c r="F3528" s="42"/>
      <c r="G3528" s="49"/>
      <c r="H3528" s="48"/>
      <c r="I3528" s="48"/>
      <c r="J3528" s="42"/>
      <c r="K3528" s="42"/>
      <c r="Q3528">
        <f>ROUND(([1]Source!BZ5049/100)*ROUND(([1]Source!AF5049*[1]Source!AV5049)*[1]Source!I5049, 2), 2)</f>
        <v>22812.94</v>
      </c>
      <c r="R3528">
        <f>[1]Source!X5049</f>
        <v>22812.94</v>
      </c>
      <c r="S3528">
        <f>ROUND(([1]Source!CA5049/100)*ROUND(([1]Source!AF5049*[1]Source!AV5049)*[1]Source!I5049, 2), 2)</f>
        <v>3258.99</v>
      </c>
      <c r="T3528">
        <f>[1]Source!Y5049</f>
        <v>3258.99</v>
      </c>
      <c r="U3528">
        <f>ROUND((175/100)*ROUND(([1]Source!AE5049*[1]Source!AV5049)*[1]Source!I5049, 2), 2)</f>
        <v>0</v>
      </c>
      <c r="V3528">
        <f>ROUND((108/100)*ROUND([1]Source!CS5049*[1]Source!I5049, 2), 2)</f>
        <v>0</v>
      </c>
    </row>
    <row r="3529" spans="1:22" ht="14.5" x14ac:dyDescent="0.35">
      <c r="A3529" s="51"/>
      <c r="B3529" s="51"/>
      <c r="C3529" s="51" t="s">
        <v>183</v>
      </c>
      <c r="D3529" s="50"/>
      <c r="E3529" s="48"/>
      <c r="F3529" s="42">
        <f>[1]Source!AO5049</f>
        <v>370.34</v>
      </c>
      <c r="G3529" s="49" t="str">
        <f>[1]Source!DG5049</f>
        <v>)*4</v>
      </c>
      <c r="H3529" s="48">
        <f>[1]Source!AV5049</f>
        <v>1</v>
      </c>
      <c r="I3529" s="48">
        <f>IF([1]Source!BA5049&lt;&gt; 0, [1]Source!BA5049, 1)</f>
        <v>1</v>
      </c>
      <c r="J3529" s="42">
        <f>[1]Source!S5049</f>
        <v>32589.919999999998</v>
      </c>
      <c r="K3529" s="42"/>
    </row>
    <row r="3530" spans="1:22" ht="14.5" x14ac:dyDescent="0.35">
      <c r="A3530" s="51"/>
      <c r="B3530" s="51"/>
      <c r="C3530" s="51" t="s">
        <v>180</v>
      </c>
      <c r="D3530" s="50"/>
      <c r="E3530" s="48"/>
      <c r="F3530" s="42">
        <f>[1]Source!AL5049</f>
        <v>0.88</v>
      </c>
      <c r="G3530" s="49" t="str">
        <f>[1]Source!DD5049</f>
        <v>)*4</v>
      </c>
      <c r="H3530" s="48">
        <f>[1]Source!AW5049</f>
        <v>1</v>
      </c>
      <c r="I3530" s="48">
        <f>IF([1]Source!BC5049&lt;&gt; 0, [1]Source!BC5049, 1)</f>
        <v>1</v>
      </c>
      <c r="J3530" s="42">
        <f>[1]Source!P5049</f>
        <v>77.44</v>
      </c>
      <c r="K3530" s="42"/>
    </row>
    <row r="3531" spans="1:22" ht="14.5" x14ac:dyDescent="0.35">
      <c r="A3531" s="51"/>
      <c r="B3531" s="51"/>
      <c r="C3531" s="51" t="s">
        <v>179</v>
      </c>
      <c r="D3531" s="50" t="s">
        <v>176</v>
      </c>
      <c r="E3531" s="48">
        <f>[1]Source!AT5049</f>
        <v>70</v>
      </c>
      <c r="F3531" s="42"/>
      <c r="G3531" s="49"/>
      <c r="H3531" s="48"/>
      <c r="I3531" s="48"/>
      <c r="J3531" s="42">
        <f>SUM(R3528:R3530)</f>
        <v>22812.94</v>
      </c>
      <c r="K3531" s="42"/>
    </row>
    <row r="3532" spans="1:22" ht="14.5" x14ac:dyDescent="0.35">
      <c r="A3532" s="51"/>
      <c r="B3532" s="51"/>
      <c r="C3532" s="51" t="s">
        <v>178</v>
      </c>
      <c r="D3532" s="50" t="s">
        <v>176</v>
      </c>
      <c r="E3532" s="48">
        <f>[1]Source!AU5049</f>
        <v>10</v>
      </c>
      <c r="F3532" s="42"/>
      <c r="G3532" s="49"/>
      <c r="H3532" s="48"/>
      <c r="I3532" s="48"/>
      <c r="J3532" s="42">
        <f>SUM(T3528:T3531)</f>
        <v>3258.99</v>
      </c>
      <c r="K3532" s="42"/>
    </row>
    <row r="3533" spans="1:22" ht="14.5" x14ac:dyDescent="0.35">
      <c r="A3533" s="51"/>
      <c r="B3533" s="51"/>
      <c r="C3533" s="51" t="s">
        <v>175</v>
      </c>
      <c r="D3533" s="50" t="s">
        <v>174</v>
      </c>
      <c r="E3533" s="48">
        <f>[1]Source!AQ5049</f>
        <v>1.02</v>
      </c>
      <c r="F3533" s="42"/>
      <c r="G3533" s="49" t="str">
        <f>[1]Source!DI5049</f>
        <v>)*4</v>
      </c>
      <c r="H3533" s="48">
        <f>[1]Source!AV5049</f>
        <v>1</v>
      </c>
      <c r="I3533" s="48"/>
      <c r="J3533" s="42"/>
      <c r="K3533" s="42">
        <f>[1]Source!U5049</f>
        <v>89.76</v>
      </c>
    </row>
    <row r="3534" spans="1:22" ht="14" x14ac:dyDescent="0.3">
      <c r="A3534" s="47"/>
      <c r="B3534" s="47"/>
      <c r="C3534" s="47"/>
      <c r="D3534" s="47"/>
      <c r="E3534" s="47"/>
      <c r="F3534" s="47"/>
      <c r="G3534" s="47"/>
      <c r="H3534" s="47"/>
      <c r="I3534" s="183">
        <f>J3529+J3530+J3531+J3532</f>
        <v>58739.289999999994</v>
      </c>
      <c r="J3534" s="183"/>
      <c r="K3534" s="46">
        <f>IF([1]Source!I5049&lt;&gt;0, ROUND(I3534/[1]Source!I5049, 2), 0)</f>
        <v>2669.97</v>
      </c>
      <c r="P3534" s="45">
        <f>I3534</f>
        <v>58739.289999999994</v>
      </c>
    </row>
    <row r="3536" spans="1:22" ht="14" x14ac:dyDescent="0.3">
      <c r="A3536" s="189" t="str">
        <f>CONCATENATE("Итого по разделу: ",IF([1]Source!G5051&lt;&gt;"Новый раздел", [1]Source!G5051, ""))</f>
        <v>Итого по разделу: Холодоснабжение VRF оборудование</v>
      </c>
      <c r="B3536" s="189"/>
      <c r="C3536" s="189"/>
      <c r="D3536" s="189"/>
      <c r="E3536" s="189"/>
      <c r="F3536" s="189"/>
      <c r="G3536" s="189"/>
      <c r="H3536" s="189"/>
      <c r="I3536" s="184">
        <f>SUM(P3517:P3535)</f>
        <v>96303.079999999987</v>
      </c>
      <c r="J3536" s="185"/>
      <c r="K3536" s="38"/>
    </row>
    <row r="3539" spans="1:22" ht="16.5" x14ac:dyDescent="0.35">
      <c r="A3539" s="190" t="str">
        <f>CONCATENATE("Раздел: ",IF([1]Source!G5081&lt;&gt;"Новый раздел", [1]Source!G5081, ""))</f>
        <v>Раздел: Воздуховоды</v>
      </c>
      <c r="B3539" s="190"/>
      <c r="C3539" s="190"/>
      <c r="D3539" s="190"/>
      <c r="E3539" s="190"/>
      <c r="F3539" s="190"/>
      <c r="G3539" s="190"/>
      <c r="H3539" s="190"/>
      <c r="I3539" s="190"/>
      <c r="J3539" s="190"/>
      <c r="K3539" s="190"/>
    </row>
    <row r="3540" spans="1:22" ht="28" x14ac:dyDescent="0.35">
      <c r="A3540" s="51">
        <v>336</v>
      </c>
      <c r="B3540" s="51" t="str">
        <f>[1]Source!F5085</f>
        <v>1.18-2103-1-1/1</v>
      </c>
      <c r="C3540" s="51" t="str">
        <f>[1]Source!G5085</f>
        <v>Очистка воздуховодов механизированным способом</v>
      </c>
      <c r="D3540" s="50" t="str">
        <f>[1]Source!H5085</f>
        <v>100 м2</v>
      </c>
      <c r="E3540" s="48">
        <f>[1]Source!I5085</f>
        <v>5.5534999999999997</v>
      </c>
      <c r="F3540" s="42"/>
      <c r="G3540" s="49"/>
      <c r="H3540" s="48"/>
      <c r="I3540" s="48"/>
      <c r="J3540" s="42"/>
      <c r="K3540" s="42"/>
      <c r="Q3540">
        <f>ROUND(([1]Source!BZ5085/100)*ROUND(([1]Source!AF5085*[1]Source!AV5085)*[1]Source!I5085, 2), 2)</f>
        <v>58709.2</v>
      </c>
      <c r="R3540">
        <f>[1]Source!X5085</f>
        <v>58709.2</v>
      </c>
      <c r="S3540">
        <f>ROUND(([1]Source!CA5085/100)*ROUND(([1]Source!AF5085*[1]Source!AV5085)*[1]Source!I5085, 2), 2)</f>
        <v>8387.0300000000007</v>
      </c>
      <c r="T3540">
        <f>[1]Source!Y5085</f>
        <v>8387.0300000000007</v>
      </c>
      <c r="U3540">
        <f>ROUND((175/100)*ROUND(([1]Source!AE5085*[1]Source!AV5085)*[1]Source!I5085, 2), 2)</f>
        <v>66527.490000000005</v>
      </c>
      <c r="V3540">
        <f>ROUND((108/100)*ROUND([1]Source!CS5085*[1]Source!I5085, 2), 2)</f>
        <v>41056.97</v>
      </c>
    </row>
    <row r="3541" spans="1:22" x14ac:dyDescent="0.25">
      <c r="C3541" s="53" t="str">
        <f>"Объем: "&amp;[1]Source!I5085&amp;"=555,35/"&amp;"100"</f>
        <v>Объем: 5,5535=555,35/100</v>
      </c>
    </row>
    <row r="3542" spans="1:22" ht="14.5" x14ac:dyDescent="0.35">
      <c r="A3542" s="51"/>
      <c r="B3542" s="51"/>
      <c r="C3542" s="51" t="s">
        <v>183</v>
      </c>
      <c r="D3542" s="50"/>
      <c r="E3542" s="48"/>
      <c r="F3542" s="42">
        <f>[1]Source!AO5085</f>
        <v>3775.56</v>
      </c>
      <c r="G3542" s="49" t="str">
        <f>[1]Source!DG5085</f>
        <v>)*4</v>
      </c>
      <c r="H3542" s="48">
        <f>[1]Source!AV5085</f>
        <v>1</v>
      </c>
      <c r="I3542" s="48">
        <f>IF([1]Source!BA5085&lt;&gt; 0, [1]Source!BA5085, 1)</f>
        <v>1</v>
      </c>
      <c r="J3542" s="42">
        <f>[1]Source!S5085</f>
        <v>83870.289999999994</v>
      </c>
      <c r="K3542" s="42"/>
    </row>
    <row r="3543" spans="1:22" ht="14.5" x14ac:dyDescent="0.35">
      <c r="A3543" s="51"/>
      <c r="B3543" s="51"/>
      <c r="C3543" s="51" t="s">
        <v>182</v>
      </c>
      <c r="D3543" s="50"/>
      <c r="E3543" s="48"/>
      <c r="F3543" s="42">
        <f>[1]Source!AM5085</f>
        <v>2764.63</v>
      </c>
      <c r="G3543" s="49" t="str">
        <f>[1]Source!DE5085</f>
        <v>)*4</v>
      </c>
      <c r="H3543" s="48">
        <f>[1]Source!AV5085</f>
        <v>1</v>
      </c>
      <c r="I3543" s="48">
        <f>IF([1]Source!BB5085&lt;&gt; 0, [1]Source!BB5085, 1)</f>
        <v>1</v>
      </c>
      <c r="J3543" s="42">
        <f>[1]Source!Q5085</f>
        <v>61413.49</v>
      </c>
      <c r="K3543" s="42"/>
    </row>
    <row r="3544" spans="1:22" ht="14.5" x14ac:dyDescent="0.35">
      <c r="A3544" s="51"/>
      <c r="B3544" s="51"/>
      <c r="C3544" s="51" t="s">
        <v>181</v>
      </c>
      <c r="D3544" s="50"/>
      <c r="E3544" s="48"/>
      <c r="F3544" s="42">
        <f>[1]Source!AN5085</f>
        <v>1711.34</v>
      </c>
      <c r="G3544" s="49" t="str">
        <f>[1]Source!DF5085</f>
        <v>)*4</v>
      </c>
      <c r="H3544" s="48">
        <f>[1]Source!AV5085</f>
        <v>1</v>
      </c>
      <c r="I3544" s="48">
        <f>IF([1]Source!BS5085&lt;&gt; 0, [1]Source!BS5085, 1)</f>
        <v>1</v>
      </c>
      <c r="J3544" s="52">
        <f>[1]Source!R5085</f>
        <v>38015.71</v>
      </c>
      <c r="K3544" s="42"/>
    </row>
    <row r="3545" spans="1:22" ht="14.5" x14ac:dyDescent="0.35">
      <c r="A3545" s="51"/>
      <c r="B3545" s="51"/>
      <c r="C3545" s="51" t="s">
        <v>180</v>
      </c>
      <c r="D3545" s="50"/>
      <c r="E3545" s="48"/>
      <c r="F3545" s="42">
        <f>[1]Source!AL5085</f>
        <v>4.3899999999999997</v>
      </c>
      <c r="G3545" s="49" t="str">
        <f>[1]Source!DD5085</f>
        <v>)*4</v>
      </c>
      <c r="H3545" s="48">
        <f>[1]Source!AW5085</f>
        <v>1</v>
      </c>
      <c r="I3545" s="48">
        <f>IF([1]Source!BC5085&lt;&gt; 0, [1]Source!BC5085, 1)</f>
        <v>1</v>
      </c>
      <c r="J3545" s="42">
        <f>[1]Source!P5085</f>
        <v>97.52</v>
      </c>
      <c r="K3545" s="42"/>
    </row>
    <row r="3546" spans="1:22" ht="14.5" x14ac:dyDescent="0.35">
      <c r="A3546" s="51"/>
      <c r="B3546" s="51"/>
      <c r="C3546" s="51" t="s">
        <v>179</v>
      </c>
      <c r="D3546" s="50" t="s">
        <v>176</v>
      </c>
      <c r="E3546" s="48">
        <f>[1]Source!AT5085</f>
        <v>70</v>
      </c>
      <c r="F3546" s="42"/>
      <c r="G3546" s="49"/>
      <c r="H3546" s="48"/>
      <c r="I3546" s="48"/>
      <c r="J3546" s="42">
        <f>SUM(R3540:R3545)</f>
        <v>58709.2</v>
      </c>
      <c r="K3546" s="42"/>
    </row>
    <row r="3547" spans="1:22" ht="14.5" x14ac:dyDescent="0.35">
      <c r="A3547" s="51"/>
      <c r="B3547" s="51"/>
      <c r="C3547" s="51" t="s">
        <v>178</v>
      </c>
      <c r="D3547" s="50" t="s">
        <v>176</v>
      </c>
      <c r="E3547" s="48">
        <f>[1]Source!AU5085</f>
        <v>10</v>
      </c>
      <c r="F3547" s="42"/>
      <c r="G3547" s="49"/>
      <c r="H3547" s="48"/>
      <c r="I3547" s="48"/>
      <c r="J3547" s="42">
        <f>SUM(T3540:T3546)</f>
        <v>8387.0300000000007</v>
      </c>
      <c r="K3547" s="42"/>
    </row>
    <row r="3548" spans="1:22" ht="14.5" x14ac:dyDescent="0.35">
      <c r="A3548" s="51"/>
      <c r="B3548" s="51"/>
      <c r="C3548" s="51" t="s">
        <v>177</v>
      </c>
      <c r="D3548" s="50" t="s">
        <v>176</v>
      </c>
      <c r="E3548" s="48">
        <f>108</f>
        <v>108</v>
      </c>
      <c r="F3548" s="42"/>
      <c r="G3548" s="49"/>
      <c r="H3548" s="48"/>
      <c r="I3548" s="48"/>
      <c r="J3548" s="42">
        <f>SUM(V3540:V3547)</f>
        <v>41056.97</v>
      </c>
      <c r="K3548" s="42"/>
    </row>
    <row r="3549" spans="1:22" ht="14.5" x14ac:dyDescent="0.35">
      <c r="A3549" s="51"/>
      <c r="B3549" s="51"/>
      <c r="C3549" s="51" t="s">
        <v>175</v>
      </c>
      <c r="D3549" s="50" t="s">
        <v>174</v>
      </c>
      <c r="E3549" s="48">
        <f>[1]Source!AQ5085</f>
        <v>13.13</v>
      </c>
      <c r="F3549" s="42"/>
      <c r="G3549" s="49" t="str">
        <f>[1]Source!DI5085</f>
        <v>)*4</v>
      </c>
      <c r="H3549" s="48">
        <f>[1]Source!AV5085</f>
        <v>1</v>
      </c>
      <c r="I3549" s="48"/>
      <c r="J3549" s="42"/>
      <c r="K3549" s="42">
        <f>[1]Source!U5085</f>
        <v>291.66982000000002</v>
      </c>
    </row>
    <row r="3550" spans="1:22" ht="14" x14ac:dyDescent="0.3">
      <c r="A3550" s="47"/>
      <c r="B3550" s="47"/>
      <c r="C3550" s="47"/>
      <c r="D3550" s="47"/>
      <c r="E3550" s="47"/>
      <c r="F3550" s="47"/>
      <c r="G3550" s="47"/>
      <c r="H3550" s="47"/>
      <c r="I3550" s="183">
        <f>J3542+J3543+J3545+J3546+J3547+J3548</f>
        <v>253534.5</v>
      </c>
      <c r="J3550" s="183"/>
      <c r="K3550" s="46">
        <f>IF([1]Source!I5085&lt;&gt;0, ROUND(I3550/[1]Source!I5085, 2), 0)</f>
        <v>45653.1</v>
      </c>
      <c r="P3550" s="45">
        <f>I3550</f>
        <v>253534.5</v>
      </c>
    </row>
    <row r="3551" spans="1:22" ht="28" x14ac:dyDescent="0.35">
      <c r="A3551" s="51">
        <v>337</v>
      </c>
      <c r="B3551" s="51" t="str">
        <f>[1]Source!F5086</f>
        <v>1.18-2103-1-2/1</v>
      </c>
      <c r="C3551" s="51" t="str">
        <f>[1]Source!G5086</f>
        <v>Дезинфекция воздуховодов, добавлять к поз. 1.18-2103-1-1</v>
      </c>
      <c r="D3551" s="50" t="str">
        <f>[1]Source!H5086</f>
        <v>100 м2</v>
      </c>
      <c r="E3551" s="48">
        <f>[1]Source!I5086</f>
        <v>5.5534999999999997</v>
      </c>
      <c r="F3551" s="42"/>
      <c r="G3551" s="49"/>
      <c r="H3551" s="48"/>
      <c r="I3551" s="48"/>
      <c r="J3551" s="42"/>
      <c r="K3551" s="42"/>
      <c r="Q3551">
        <f>ROUND(([1]Source!BZ5086/100)*ROUND(([1]Source!AF5086*[1]Source!AV5086)*[1]Source!I5086, 2), 2)</f>
        <v>9394.7199999999993</v>
      </c>
      <c r="R3551">
        <f>[1]Source!X5086</f>
        <v>9394.7199999999993</v>
      </c>
      <c r="S3551">
        <f>ROUND(([1]Source!CA5086/100)*ROUND(([1]Source!AF5086*[1]Source!AV5086)*[1]Source!I5086, 2), 2)</f>
        <v>1342.1</v>
      </c>
      <c r="T3551">
        <f>[1]Source!Y5086</f>
        <v>1342.1</v>
      </c>
      <c r="U3551">
        <f>ROUND((175/100)*ROUND(([1]Source!AE5086*[1]Source!AV5086)*[1]Source!I5086, 2), 2)</f>
        <v>10421.86</v>
      </c>
      <c r="V3551">
        <f>ROUND((108/100)*ROUND([1]Source!CS5086*[1]Source!I5086, 2), 2)</f>
        <v>6431.78</v>
      </c>
    </row>
    <row r="3552" spans="1:22" x14ac:dyDescent="0.25">
      <c r="C3552" s="53" t="str">
        <f>"Объем: "&amp;[1]Source!I5086&amp;"=555,35/"&amp;"100"</f>
        <v>Объем: 5,5535=555,35/100</v>
      </c>
    </row>
    <row r="3553" spans="1:16" ht="14.5" x14ac:dyDescent="0.35">
      <c r="A3553" s="51"/>
      <c r="B3553" s="51"/>
      <c r="C3553" s="51" t="s">
        <v>183</v>
      </c>
      <c r="D3553" s="50"/>
      <c r="E3553" s="48"/>
      <c r="F3553" s="42">
        <f>[1]Source!AO5086</f>
        <v>604.16999999999996</v>
      </c>
      <c r="G3553" s="49" t="str">
        <f>[1]Source!DG5086</f>
        <v>)*4</v>
      </c>
      <c r="H3553" s="48">
        <f>[1]Source!AV5086</f>
        <v>1</v>
      </c>
      <c r="I3553" s="48">
        <f>IF([1]Source!BA5086&lt;&gt; 0, [1]Source!BA5086, 1)</f>
        <v>1</v>
      </c>
      <c r="J3553" s="42">
        <f>[1]Source!S5086</f>
        <v>13421.03</v>
      </c>
      <c r="K3553" s="42"/>
    </row>
    <row r="3554" spans="1:16" ht="14.5" x14ac:dyDescent="0.35">
      <c r="A3554" s="51"/>
      <c r="B3554" s="51"/>
      <c r="C3554" s="51" t="s">
        <v>182</v>
      </c>
      <c r="D3554" s="50"/>
      <c r="E3554" s="48"/>
      <c r="F3554" s="42">
        <f>[1]Source!AM5086</f>
        <v>413.81</v>
      </c>
      <c r="G3554" s="49" t="str">
        <f>[1]Source!DE5086</f>
        <v>)*4</v>
      </c>
      <c r="H3554" s="48">
        <f>[1]Source!AV5086</f>
        <v>1</v>
      </c>
      <c r="I3554" s="48">
        <f>IF([1]Source!BB5086&lt;&gt; 0, [1]Source!BB5086, 1)</f>
        <v>1</v>
      </c>
      <c r="J3554" s="42">
        <f>[1]Source!Q5086</f>
        <v>9192.3799999999992</v>
      </c>
      <c r="K3554" s="42"/>
    </row>
    <row r="3555" spans="1:16" ht="14.5" x14ac:dyDescent="0.35">
      <c r="A3555" s="51"/>
      <c r="B3555" s="51"/>
      <c r="C3555" s="51" t="s">
        <v>181</v>
      </c>
      <c r="D3555" s="50"/>
      <c r="E3555" s="48"/>
      <c r="F3555" s="42">
        <f>[1]Source!AN5086</f>
        <v>268.08999999999997</v>
      </c>
      <c r="G3555" s="49" t="str">
        <f>[1]Source!DF5086</f>
        <v>)*4</v>
      </c>
      <c r="H3555" s="48">
        <f>[1]Source!AV5086</f>
        <v>1</v>
      </c>
      <c r="I3555" s="48">
        <f>IF([1]Source!BS5086&lt;&gt; 0, [1]Source!BS5086, 1)</f>
        <v>1</v>
      </c>
      <c r="J3555" s="52">
        <f>[1]Source!R5086</f>
        <v>5955.35</v>
      </c>
      <c r="K3555" s="42"/>
    </row>
    <row r="3556" spans="1:16" ht="14.5" x14ac:dyDescent="0.35">
      <c r="A3556" s="51"/>
      <c r="B3556" s="51"/>
      <c r="C3556" s="51" t="s">
        <v>180</v>
      </c>
      <c r="D3556" s="50"/>
      <c r="E3556" s="48"/>
      <c r="F3556" s="42">
        <f>[1]Source!AL5086</f>
        <v>16.260000000000002</v>
      </c>
      <c r="G3556" s="49" t="str">
        <f>[1]Source!DD5086</f>
        <v>)*4</v>
      </c>
      <c r="H3556" s="48">
        <f>[1]Source!AW5086</f>
        <v>1</v>
      </c>
      <c r="I3556" s="48">
        <f>IF([1]Source!BC5086&lt;&gt; 0, [1]Source!BC5086, 1)</f>
        <v>1</v>
      </c>
      <c r="J3556" s="42">
        <f>[1]Source!P5086</f>
        <v>361.2</v>
      </c>
      <c r="K3556" s="42"/>
    </row>
    <row r="3557" spans="1:16" ht="14.5" x14ac:dyDescent="0.35">
      <c r="A3557" s="51"/>
      <c r="B3557" s="51"/>
      <c r="C3557" s="51" t="s">
        <v>179</v>
      </c>
      <c r="D3557" s="50" t="s">
        <v>176</v>
      </c>
      <c r="E3557" s="48">
        <f>[1]Source!AT5086</f>
        <v>70</v>
      </c>
      <c r="F3557" s="42"/>
      <c r="G3557" s="49"/>
      <c r="H3557" s="48"/>
      <c r="I3557" s="48"/>
      <c r="J3557" s="42">
        <f>SUM(R3551:R3556)</f>
        <v>9394.7199999999993</v>
      </c>
      <c r="K3557" s="42"/>
    </row>
    <row r="3558" spans="1:16" ht="14.5" x14ac:dyDescent="0.35">
      <c r="A3558" s="51"/>
      <c r="B3558" s="51"/>
      <c r="C3558" s="51" t="s">
        <v>178</v>
      </c>
      <c r="D3558" s="50" t="s">
        <v>176</v>
      </c>
      <c r="E3558" s="48">
        <f>[1]Source!AU5086</f>
        <v>10</v>
      </c>
      <c r="F3558" s="42"/>
      <c r="G3558" s="49"/>
      <c r="H3558" s="48"/>
      <c r="I3558" s="48"/>
      <c r="J3558" s="42">
        <f>SUM(T3551:T3557)</f>
        <v>1342.1</v>
      </c>
      <c r="K3558" s="42"/>
    </row>
    <row r="3559" spans="1:16" ht="14.5" x14ac:dyDescent="0.35">
      <c r="A3559" s="51"/>
      <c r="B3559" s="51"/>
      <c r="C3559" s="51" t="s">
        <v>177</v>
      </c>
      <c r="D3559" s="50" t="s">
        <v>176</v>
      </c>
      <c r="E3559" s="48">
        <f>108</f>
        <v>108</v>
      </c>
      <c r="F3559" s="42"/>
      <c r="G3559" s="49"/>
      <c r="H3559" s="48"/>
      <c r="I3559" s="48"/>
      <c r="J3559" s="42">
        <f>SUM(V3551:V3558)</f>
        <v>6431.78</v>
      </c>
      <c r="K3559" s="42"/>
    </row>
    <row r="3560" spans="1:16" ht="14.5" x14ac:dyDescent="0.35">
      <c r="A3560" s="51"/>
      <c r="B3560" s="51"/>
      <c r="C3560" s="51" t="s">
        <v>175</v>
      </c>
      <c r="D3560" s="50" t="s">
        <v>174</v>
      </c>
      <c r="E3560" s="48">
        <f>[1]Source!AQ5086</f>
        <v>2.1</v>
      </c>
      <c r="F3560" s="42"/>
      <c r="G3560" s="49" t="str">
        <f>[1]Source!DI5086</f>
        <v>)*4</v>
      </c>
      <c r="H3560" s="48">
        <f>[1]Source!AV5086</f>
        <v>1</v>
      </c>
      <c r="I3560" s="48"/>
      <c r="J3560" s="42"/>
      <c r="K3560" s="42">
        <f>[1]Source!U5086</f>
        <v>46.6494</v>
      </c>
    </row>
    <row r="3561" spans="1:16" ht="14" x14ac:dyDescent="0.3">
      <c r="A3561" s="47"/>
      <c r="B3561" s="47"/>
      <c r="C3561" s="47"/>
      <c r="D3561" s="47"/>
      <c r="E3561" s="47"/>
      <c r="F3561" s="47"/>
      <c r="G3561" s="47"/>
      <c r="H3561" s="47"/>
      <c r="I3561" s="183">
        <f>J3553+J3554+J3556+J3557+J3558+J3559</f>
        <v>40143.21</v>
      </c>
      <c r="J3561" s="183"/>
      <c r="K3561" s="46">
        <f>IF([1]Source!I5086&lt;&gt;0, ROUND(I3561/[1]Source!I5086, 2), 0)</f>
        <v>7228.45</v>
      </c>
      <c r="P3561" s="45">
        <f>I3561</f>
        <v>40143.21</v>
      </c>
    </row>
    <row r="3563" spans="1:16" ht="14" x14ac:dyDescent="0.3">
      <c r="A3563" s="189" t="str">
        <f>CONCATENATE("Итого по разделу: ",IF([1]Source!G5088&lt;&gt;"Новый раздел", [1]Source!G5088, ""))</f>
        <v>Итого по разделу: Воздуховоды</v>
      </c>
      <c r="B3563" s="189"/>
      <c r="C3563" s="189"/>
      <c r="D3563" s="189"/>
      <c r="E3563" s="189"/>
      <c r="F3563" s="189"/>
      <c r="G3563" s="189"/>
      <c r="H3563" s="189"/>
      <c r="I3563" s="184">
        <f>SUM(P3539:P3562)</f>
        <v>293677.71000000002</v>
      </c>
      <c r="J3563" s="185"/>
      <c r="K3563" s="38"/>
    </row>
    <row r="3566" spans="1:16" ht="14" x14ac:dyDescent="0.3">
      <c r="A3566" s="189" t="str">
        <f>CONCATENATE("Итого по локальной смете: ",IF([1]Source!G5118&lt;&gt;"Новая локальная смета", [1]Source!G5118, ""))</f>
        <v>Итого по локальной смете: Строение №63</v>
      </c>
      <c r="B3566" s="189"/>
      <c r="C3566" s="189"/>
      <c r="D3566" s="189"/>
      <c r="E3566" s="189"/>
      <c r="F3566" s="189"/>
      <c r="G3566" s="189"/>
      <c r="H3566" s="189"/>
      <c r="I3566" s="184">
        <f>SUM(P3350:P3565)</f>
        <v>549883.16</v>
      </c>
      <c r="J3566" s="185"/>
      <c r="K3566" s="38"/>
    </row>
    <row r="3569" spans="1:22" ht="16.5" x14ac:dyDescent="0.35">
      <c r="A3569" s="190" t="str">
        <f>CONCATENATE("Локальная смета: ",IF([1]Source!G5148&lt;&gt;"Новая локальная смета", [1]Source!G5148, ""))</f>
        <v>Локальная смета: Строение №322</v>
      </c>
      <c r="B3569" s="190"/>
      <c r="C3569" s="190"/>
      <c r="D3569" s="190"/>
      <c r="E3569" s="190"/>
      <c r="F3569" s="190"/>
      <c r="G3569" s="190"/>
      <c r="H3569" s="190"/>
      <c r="I3569" s="190"/>
      <c r="J3569" s="190"/>
      <c r="K3569" s="190"/>
    </row>
    <row r="3571" spans="1:22" ht="16.5" x14ac:dyDescent="0.35">
      <c r="A3571" s="190" t="str">
        <f>CONCATENATE("Раздел: ",IF([1]Source!G5152&lt;&gt;"Новый раздел", [1]Source!G5152, ""))</f>
        <v>Раздел: Теплоснабжение вентустановок</v>
      </c>
      <c r="B3571" s="190"/>
      <c r="C3571" s="190"/>
      <c r="D3571" s="190"/>
      <c r="E3571" s="190"/>
      <c r="F3571" s="190"/>
      <c r="G3571" s="190"/>
      <c r="H3571" s="190"/>
      <c r="I3571" s="190"/>
      <c r="J3571" s="190"/>
      <c r="K3571" s="190"/>
    </row>
    <row r="3573" spans="1:22" ht="16.5" x14ac:dyDescent="0.35">
      <c r="A3573" s="190" t="str">
        <f>CONCATENATE("Подраздел: ",IF([1]Source!G5156&lt;&gt;"Новый подраздел", [1]Source!G5156, ""))</f>
        <v>Подраздел: Узел обвязки регулирующего клапана и насоса системы П1</v>
      </c>
      <c r="B3573" s="190"/>
      <c r="C3573" s="190"/>
      <c r="D3573" s="190"/>
      <c r="E3573" s="190"/>
      <c r="F3573" s="190"/>
      <c r="G3573" s="190"/>
      <c r="H3573" s="190"/>
      <c r="I3573" s="190"/>
      <c r="J3573" s="190"/>
      <c r="K3573" s="190"/>
    </row>
    <row r="3574" spans="1:22" ht="56" x14ac:dyDescent="0.35">
      <c r="A3574" s="51">
        <v>338</v>
      </c>
      <c r="B3574" s="51" t="str">
        <f>[1]Source!F5160</f>
        <v>1.24-2503-4-18/1</v>
      </c>
      <c r="C3574" s="51" t="str">
        <f>[1]Source!G5160</f>
        <v>Техническое обслуживание циркуляционных насосов систем отопления с тепловыми насосами - ежемесячное</v>
      </c>
      <c r="D3574" s="50" t="str">
        <f>[1]Source!H5160</f>
        <v>шт.</v>
      </c>
      <c r="E3574" s="48">
        <f>[1]Source!I5160</f>
        <v>1</v>
      </c>
      <c r="F3574" s="42"/>
      <c r="G3574" s="49"/>
      <c r="H3574" s="48"/>
      <c r="I3574" s="48"/>
      <c r="J3574" s="42"/>
      <c r="K3574" s="42"/>
      <c r="Q3574">
        <f>ROUND(([1]Source!BZ5160/100)*ROUND(([1]Source!AF5160*[1]Source!AV5160)*[1]Source!I5160, 2), 2)</f>
        <v>451.19</v>
      </c>
      <c r="R3574">
        <f>[1]Source!X5160</f>
        <v>451.19</v>
      </c>
      <c r="S3574">
        <f>ROUND(([1]Source!CA5160/100)*ROUND(([1]Source!AF5160*[1]Source!AV5160)*[1]Source!I5160, 2), 2)</f>
        <v>64.459999999999994</v>
      </c>
      <c r="T3574">
        <f>[1]Source!Y5160</f>
        <v>64.459999999999994</v>
      </c>
      <c r="U3574">
        <f>ROUND((175/100)*ROUND(([1]Source!AE5160*[1]Source!AV5160)*[1]Source!I5160, 2), 2)</f>
        <v>541.30999999999995</v>
      </c>
      <c r="V3574">
        <f>ROUND((108/100)*ROUND([1]Source!CS5160*[1]Source!I5160, 2), 2)</f>
        <v>334.07</v>
      </c>
    </row>
    <row r="3575" spans="1:22" ht="14.5" x14ac:dyDescent="0.35">
      <c r="A3575" s="51"/>
      <c r="B3575" s="51"/>
      <c r="C3575" s="51" t="s">
        <v>183</v>
      </c>
      <c r="D3575" s="50"/>
      <c r="E3575" s="48"/>
      <c r="F3575" s="42">
        <f>[1]Source!AO5160</f>
        <v>161.13999999999999</v>
      </c>
      <c r="G3575" s="49" t="str">
        <f>[1]Source!DG5160</f>
        <v>)*4</v>
      </c>
      <c r="H3575" s="48">
        <f>[1]Source!AV5160</f>
        <v>1</v>
      </c>
      <c r="I3575" s="48">
        <f>IF([1]Source!BA5160&lt;&gt; 0, [1]Source!BA5160, 1)</f>
        <v>1</v>
      </c>
      <c r="J3575" s="42">
        <f>[1]Source!S5160</f>
        <v>644.55999999999995</v>
      </c>
      <c r="K3575" s="42"/>
    </row>
    <row r="3576" spans="1:22" ht="14.5" x14ac:dyDescent="0.35">
      <c r="A3576" s="51"/>
      <c r="B3576" s="51"/>
      <c r="C3576" s="51" t="s">
        <v>182</v>
      </c>
      <c r="D3576" s="50"/>
      <c r="E3576" s="48"/>
      <c r="F3576" s="42">
        <f>[1]Source!AM5160</f>
        <v>118.48</v>
      </c>
      <c r="G3576" s="49" t="str">
        <f>[1]Source!DE5160</f>
        <v>)*4</v>
      </c>
      <c r="H3576" s="48">
        <f>[1]Source!AV5160</f>
        <v>1</v>
      </c>
      <c r="I3576" s="48">
        <f>IF([1]Source!BB5160&lt;&gt; 0, [1]Source!BB5160, 1)</f>
        <v>1</v>
      </c>
      <c r="J3576" s="42">
        <f>[1]Source!Q5160</f>
        <v>473.92</v>
      </c>
      <c r="K3576" s="42"/>
    </row>
    <row r="3577" spans="1:22" ht="14.5" x14ac:dyDescent="0.35">
      <c r="A3577" s="51"/>
      <c r="B3577" s="51"/>
      <c r="C3577" s="51" t="s">
        <v>181</v>
      </c>
      <c r="D3577" s="50"/>
      <c r="E3577" s="48"/>
      <c r="F3577" s="42">
        <f>[1]Source!AN5160</f>
        <v>77.33</v>
      </c>
      <c r="G3577" s="49" t="str">
        <f>[1]Source!DF5160</f>
        <v>)*4</v>
      </c>
      <c r="H3577" s="48">
        <f>[1]Source!AV5160</f>
        <v>1</v>
      </c>
      <c r="I3577" s="48">
        <f>IF([1]Source!BS5160&lt;&gt; 0, [1]Source!BS5160, 1)</f>
        <v>1</v>
      </c>
      <c r="J3577" s="52">
        <f>[1]Source!R5160</f>
        <v>309.32</v>
      </c>
      <c r="K3577" s="42"/>
    </row>
    <row r="3578" spans="1:22" ht="14.5" x14ac:dyDescent="0.35">
      <c r="A3578" s="51"/>
      <c r="B3578" s="51"/>
      <c r="C3578" s="51" t="s">
        <v>180</v>
      </c>
      <c r="D3578" s="50"/>
      <c r="E3578" s="48"/>
      <c r="F3578" s="42">
        <f>[1]Source!AL5160</f>
        <v>0.59</v>
      </c>
      <c r="G3578" s="49" t="str">
        <f>[1]Source!DD5160</f>
        <v>)*4</v>
      </c>
      <c r="H3578" s="48">
        <f>[1]Source!AW5160</f>
        <v>1</v>
      </c>
      <c r="I3578" s="48">
        <f>IF([1]Source!BC5160&lt;&gt; 0, [1]Source!BC5160, 1)</f>
        <v>1</v>
      </c>
      <c r="J3578" s="42">
        <f>[1]Source!P5160</f>
        <v>2.36</v>
      </c>
      <c r="K3578" s="42"/>
    </row>
    <row r="3579" spans="1:22" ht="14.5" x14ac:dyDescent="0.35">
      <c r="A3579" s="51"/>
      <c r="B3579" s="51"/>
      <c r="C3579" s="51" t="s">
        <v>179</v>
      </c>
      <c r="D3579" s="50" t="s">
        <v>176</v>
      </c>
      <c r="E3579" s="48">
        <f>[1]Source!AT5160</f>
        <v>70</v>
      </c>
      <c r="F3579" s="42"/>
      <c r="G3579" s="49"/>
      <c r="H3579" s="48"/>
      <c r="I3579" s="48"/>
      <c r="J3579" s="42">
        <f>SUM(R3574:R3578)</f>
        <v>451.19</v>
      </c>
      <c r="K3579" s="42"/>
    </row>
    <row r="3580" spans="1:22" ht="14.5" x14ac:dyDescent="0.35">
      <c r="A3580" s="51"/>
      <c r="B3580" s="51"/>
      <c r="C3580" s="51" t="s">
        <v>178</v>
      </c>
      <c r="D3580" s="50" t="s">
        <v>176</v>
      </c>
      <c r="E3580" s="48">
        <f>[1]Source!AU5160</f>
        <v>10</v>
      </c>
      <c r="F3580" s="42"/>
      <c r="G3580" s="49"/>
      <c r="H3580" s="48"/>
      <c r="I3580" s="48"/>
      <c r="J3580" s="42">
        <f>SUM(T3574:T3579)</f>
        <v>64.459999999999994</v>
      </c>
      <c r="K3580" s="42"/>
    </row>
    <row r="3581" spans="1:22" ht="14.5" x14ac:dyDescent="0.35">
      <c r="A3581" s="51"/>
      <c r="B3581" s="51"/>
      <c r="C3581" s="51" t="s">
        <v>177</v>
      </c>
      <c r="D3581" s="50" t="s">
        <v>176</v>
      </c>
      <c r="E3581" s="48">
        <f>108</f>
        <v>108</v>
      </c>
      <c r="F3581" s="42"/>
      <c r="G3581" s="49"/>
      <c r="H3581" s="48"/>
      <c r="I3581" s="48"/>
      <c r="J3581" s="42">
        <f>SUM(V3574:V3580)</f>
        <v>334.07</v>
      </c>
      <c r="K3581" s="42"/>
    </row>
    <row r="3582" spans="1:22" ht="14.5" x14ac:dyDescent="0.35">
      <c r="A3582" s="51"/>
      <c r="B3582" s="51"/>
      <c r="C3582" s="51" t="s">
        <v>175</v>
      </c>
      <c r="D3582" s="50" t="s">
        <v>174</v>
      </c>
      <c r="E3582" s="48">
        <f>[1]Source!AQ5160</f>
        <v>0.42</v>
      </c>
      <c r="F3582" s="42"/>
      <c r="G3582" s="49" t="str">
        <f>[1]Source!DI5160</f>
        <v>)*4</v>
      </c>
      <c r="H3582" s="48">
        <f>[1]Source!AV5160</f>
        <v>1</v>
      </c>
      <c r="I3582" s="48"/>
      <c r="J3582" s="42"/>
      <c r="K3582" s="42">
        <f>[1]Source!U5160</f>
        <v>1.68</v>
      </c>
    </row>
    <row r="3583" spans="1:22" ht="14" x14ac:dyDescent="0.3">
      <c r="A3583" s="47"/>
      <c r="B3583" s="47"/>
      <c r="C3583" s="47"/>
      <c r="D3583" s="47"/>
      <c r="E3583" s="47"/>
      <c r="F3583" s="47"/>
      <c r="G3583" s="47"/>
      <c r="H3583" s="47"/>
      <c r="I3583" s="183">
        <f>J3575+J3576+J3578+J3579+J3580+J3581</f>
        <v>1970.56</v>
      </c>
      <c r="J3583" s="183"/>
      <c r="K3583" s="46">
        <f>IF([1]Source!I5160&lt;&gt;0, ROUND(I3583/[1]Source!I5160, 2), 0)</f>
        <v>1970.56</v>
      </c>
      <c r="P3583" s="45">
        <f>I3583</f>
        <v>1970.56</v>
      </c>
    </row>
    <row r="3584" spans="1:22" ht="28" x14ac:dyDescent="0.35">
      <c r="A3584" s="51">
        <v>339</v>
      </c>
      <c r="B3584" s="51" t="str">
        <f>[1]Source!F5161</f>
        <v>1.15-2303-4-2/1</v>
      </c>
      <c r="C3584" s="51" t="str">
        <f>[1]Source!G5161</f>
        <v>Прочистка сетчатых фильтров грубой очистки воды диаметром до 50 мм</v>
      </c>
      <c r="D3584" s="50" t="str">
        <f>[1]Source!H5161</f>
        <v>10 шт.</v>
      </c>
      <c r="E3584" s="48">
        <f>[1]Source!I5161</f>
        <v>0.1</v>
      </c>
      <c r="F3584" s="42"/>
      <c r="G3584" s="49"/>
      <c r="H3584" s="48"/>
      <c r="I3584" s="48"/>
      <c r="J3584" s="42"/>
      <c r="K3584" s="42"/>
      <c r="Q3584">
        <f>ROUND(([1]Source!BZ5161/100)*ROUND(([1]Source!AF5161*[1]Source!AV5161)*[1]Source!I5161, 2), 2)</f>
        <v>55.1</v>
      </c>
      <c r="R3584">
        <f>[1]Source!X5161</f>
        <v>55.1</v>
      </c>
      <c r="S3584">
        <f>ROUND(([1]Source!CA5161/100)*ROUND(([1]Source!AF5161*[1]Source!AV5161)*[1]Source!I5161, 2), 2)</f>
        <v>7.87</v>
      </c>
      <c r="T3584">
        <f>[1]Source!Y5161</f>
        <v>7.87</v>
      </c>
      <c r="U3584">
        <f>ROUND((175/100)*ROUND(([1]Source!AE5161*[1]Source!AV5161)*[1]Source!I5161, 2), 2)</f>
        <v>0</v>
      </c>
      <c r="V3584">
        <f>ROUND((108/100)*ROUND([1]Source!CS5161*[1]Source!I5161, 2), 2)</f>
        <v>0</v>
      </c>
    </row>
    <row r="3585" spans="1:22" x14ac:dyDescent="0.25">
      <c r="C3585" s="53" t="str">
        <f>"Объем: "&amp;[1]Source!I5161&amp;"=1/"&amp;"10"</f>
        <v>Объем: 0,1=1/10</v>
      </c>
    </row>
    <row r="3586" spans="1:22" ht="14.5" x14ac:dyDescent="0.35">
      <c r="A3586" s="51"/>
      <c r="B3586" s="51"/>
      <c r="C3586" s="51" t="s">
        <v>183</v>
      </c>
      <c r="D3586" s="50"/>
      <c r="E3586" s="48"/>
      <c r="F3586" s="42">
        <f>[1]Source!AO5161</f>
        <v>787.21</v>
      </c>
      <c r="G3586" s="49" t="str">
        <f>[1]Source!DG5161</f>
        <v/>
      </c>
      <c r="H3586" s="48">
        <f>[1]Source!AV5161</f>
        <v>1</v>
      </c>
      <c r="I3586" s="48">
        <f>IF([1]Source!BA5161&lt;&gt; 0, [1]Source!BA5161, 1)</f>
        <v>1</v>
      </c>
      <c r="J3586" s="42">
        <f>[1]Source!S5161</f>
        <v>78.72</v>
      </c>
      <c r="K3586" s="42"/>
    </row>
    <row r="3587" spans="1:22" ht="14.5" x14ac:dyDescent="0.35">
      <c r="A3587" s="51"/>
      <c r="B3587" s="51"/>
      <c r="C3587" s="51" t="s">
        <v>179</v>
      </c>
      <c r="D3587" s="50" t="s">
        <v>176</v>
      </c>
      <c r="E3587" s="48">
        <f>[1]Source!AT5161</f>
        <v>70</v>
      </c>
      <c r="F3587" s="42"/>
      <c r="G3587" s="49"/>
      <c r="H3587" s="48"/>
      <c r="I3587" s="48"/>
      <c r="J3587" s="42">
        <f>SUM(R3584:R3586)</f>
        <v>55.1</v>
      </c>
      <c r="K3587" s="42"/>
    </row>
    <row r="3588" spans="1:22" ht="14.5" x14ac:dyDescent="0.35">
      <c r="A3588" s="51"/>
      <c r="B3588" s="51"/>
      <c r="C3588" s="51" t="s">
        <v>178</v>
      </c>
      <c r="D3588" s="50" t="s">
        <v>176</v>
      </c>
      <c r="E3588" s="48">
        <f>[1]Source!AU5161</f>
        <v>10</v>
      </c>
      <c r="F3588" s="42"/>
      <c r="G3588" s="49"/>
      <c r="H3588" s="48"/>
      <c r="I3588" s="48"/>
      <c r="J3588" s="42">
        <f>SUM(T3584:T3587)</f>
        <v>7.87</v>
      </c>
      <c r="K3588" s="42"/>
    </row>
    <row r="3589" spans="1:22" ht="14.5" x14ac:dyDescent="0.35">
      <c r="A3589" s="51"/>
      <c r="B3589" s="51"/>
      <c r="C3589" s="51" t="s">
        <v>175</v>
      </c>
      <c r="D3589" s="50" t="s">
        <v>174</v>
      </c>
      <c r="E3589" s="48">
        <f>[1]Source!AQ5161</f>
        <v>2.33</v>
      </c>
      <c r="F3589" s="42"/>
      <c r="G3589" s="49" t="str">
        <f>[1]Source!DI5161</f>
        <v/>
      </c>
      <c r="H3589" s="48">
        <f>[1]Source!AV5161</f>
        <v>1</v>
      </c>
      <c r="I3589" s="48"/>
      <c r="J3589" s="42"/>
      <c r="K3589" s="42">
        <f>[1]Source!U5161</f>
        <v>0.23300000000000001</v>
      </c>
    </row>
    <row r="3590" spans="1:22" ht="14" x14ac:dyDescent="0.3">
      <c r="A3590" s="47"/>
      <c r="B3590" s="47"/>
      <c r="C3590" s="47"/>
      <c r="D3590" s="47"/>
      <c r="E3590" s="47"/>
      <c r="F3590" s="47"/>
      <c r="G3590" s="47"/>
      <c r="H3590" s="47"/>
      <c r="I3590" s="183">
        <f>J3586+J3587+J3588</f>
        <v>141.69</v>
      </c>
      <c r="J3590" s="183"/>
      <c r="K3590" s="46">
        <f>IF([1]Source!I5161&lt;&gt;0, ROUND(I3590/[1]Source!I5161, 2), 0)</f>
        <v>1416.9</v>
      </c>
      <c r="P3590" s="45">
        <f>I3590</f>
        <v>141.69</v>
      </c>
    </row>
    <row r="3591" spans="1:22" ht="42" x14ac:dyDescent="0.35">
      <c r="A3591" s="51">
        <v>340</v>
      </c>
      <c r="B3591" s="51" t="str">
        <f>[1]Source!F5162</f>
        <v>1.23-2103-41-1/1</v>
      </c>
      <c r="C3591" s="51" t="str">
        <f>[1]Source!G5162</f>
        <v>Техническое обслуживание регулирующего клапана (балансировочные)</v>
      </c>
      <c r="D3591" s="50" t="str">
        <f>[1]Source!H5162</f>
        <v>шт.</v>
      </c>
      <c r="E3591" s="48">
        <f>[1]Source!I5162</f>
        <v>1</v>
      </c>
      <c r="F3591" s="42"/>
      <c r="G3591" s="49"/>
      <c r="H3591" s="48"/>
      <c r="I3591" s="48"/>
      <c r="J3591" s="42"/>
      <c r="K3591" s="42"/>
      <c r="Q3591">
        <f>ROUND(([1]Source!BZ5162/100)*ROUND(([1]Source!AF5162*[1]Source!AV5162)*[1]Source!I5162, 2), 2)</f>
        <v>956</v>
      </c>
      <c r="R3591">
        <f>[1]Source!X5162</f>
        <v>956</v>
      </c>
      <c r="S3591">
        <f>ROUND(([1]Source!CA5162/100)*ROUND(([1]Source!AF5162*[1]Source!AV5162)*[1]Source!I5162, 2), 2)</f>
        <v>136.57</v>
      </c>
      <c r="T3591">
        <f>[1]Source!Y5162</f>
        <v>136.57</v>
      </c>
      <c r="U3591">
        <f>ROUND((175/100)*ROUND(([1]Source!AE5162*[1]Source!AV5162)*[1]Source!I5162, 2), 2)</f>
        <v>649.53</v>
      </c>
      <c r="V3591">
        <f>ROUND((108/100)*ROUND([1]Source!CS5162*[1]Source!I5162, 2), 2)</f>
        <v>400.85</v>
      </c>
    </row>
    <row r="3592" spans="1:22" ht="14.5" x14ac:dyDescent="0.35">
      <c r="A3592" s="51"/>
      <c r="B3592" s="51"/>
      <c r="C3592" s="51" t="s">
        <v>183</v>
      </c>
      <c r="D3592" s="50"/>
      <c r="E3592" s="48"/>
      <c r="F3592" s="42">
        <f>[1]Source!AO5162</f>
        <v>113.81</v>
      </c>
      <c r="G3592" s="49" t="str">
        <f>[1]Source!DG5162</f>
        <v>)*12</v>
      </c>
      <c r="H3592" s="48">
        <f>[1]Source!AV5162</f>
        <v>1</v>
      </c>
      <c r="I3592" s="48">
        <f>IF([1]Source!BA5162&lt;&gt; 0, [1]Source!BA5162, 1)</f>
        <v>1</v>
      </c>
      <c r="J3592" s="42">
        <f>[1]Source!S5162</f>
        <v>1365.72</v>
      </c>
      <c r="K3592" s="42"/>
    </row>
    <row r="3593" spans="1:22" ht="14.5" x14ac:dyDescent="0.35">
      <c r="A3593" s="51"/>
      <c r="B3593" s="51"/>
      <c r="C3593" s="51" t="s">
        <v>182</v>
      </c>
      <c r="D3593" s="50"/>
      <c r="E3593" s="48"/>
      <c r="F3593" s="42">
        <f>[1]Source!AM5162</f>
        <v>47.39</v>
      </c>
      <c r="G3593" s="49" t="str">
        <f>[1]Source!DE5162</f>
        <v>)*12</v>
      </c>
      <c r="H3593" s="48">
        <f>[1]Source!AV5162</f>
        <v>1</v>
      </c>
      <c r="I3593" s="48">
        <f>IF([1]Source!BB5162&lt;&gt; 0, [1]Source!BB5162, 1)</f>
        <v>1</v>
      </c>
      <c r="J3593" s="42">
        <f>[1]Source!Q5162</f>
        <v>568.67999999999995</v>
      </c>
      <c r="K3593" s="42"/>
    </row>
    <row r="3594" spans="1:22" ht="14.5" x14ac:dyDescent="0.35">
      <c r="A3594" s="51"/>
      <c r="B3594" s="51"/>
      <c r="C3594" s="51" t="s">
        <v>181</v>
      </c>
      <c r="D3594" s="50"/>
      <c r="E3594" s="48"/>
      <c r="F3594" s="42">
        <f>[1]Source!AN5162</f>
        <v>30.93</v>
      </c>
      <c r="G3594" s="49" t="str">
        <f>[1]Source!DF5162</f>
        <v>)*12</v>
      </c>
      <c r="H3594" s="48">
        <f>[1]Source!AV5162</f>
        <v>1</v>
      </c>
      <c r="I3594" s="48">
        <f>IF([1]Source!BS5162&lt;&gt; 0, [1]Source!BS5162, 1)</f>
        <v>1</v>
      </c>
      <c r="J3594" s="52">
        <f>[1]Source!R5162</f>
        <v>371.16</v>
      </c>
      <c r="K3594" s="42"/>
    </row>
    <row r="3595" spans="1:22" ht="14.5" x14ac:dyDescent="0.35">
      <c r="A3595" s="51"/>
      <c r="B3595" s="51"/>
      <c r="C3595" s="51" t="s">
        <v>179</v>
      </c>
      <c r="D3595" s="50" t="s">
        <v>176</v>
      </c>
      <c r="E3595" s="48">
        <f>[1]Source!AT5162</f>
        <v>70</v>
      </c>
      <c r="F3595" s="42"/>
      <c r="G3595" s="49"/>
      <c r="H3595" s="48"/>
      <c r="I3595" s="48"/>
      <c r="J3595" s="42">
        <f>SUM(R3591:R3594)</f>
        <v>956</v>
      </c>
      <c r="K3595" s="42"/>
    </row>
    <row r="3596" spans="1:22" ht="14.5" x14ac:dyDescent="0.35">
      <c r="A3596" s="51"/>
      <c r="B3596" s="51"/>
      <c r="C3596" s="51" t="s">
        <v>178</v>
      </c>
      <c r="D3596" s="50" t="s">
        <v>176</v>
      </c>
      <c r="E3596" s="48">
        <f>[1]Source!AU5162</f>
        <v>10</v>
      </c>
      <c r="F3596" s="42"/>
      <c r="G3596" s="49"/>
      <c r="H3596" s="48"/>
      <c r="I3596" s="48"/>
      <c r="J3596" s="42">
        <f>SUM(T3591:T3595)</f>
        <v>136.57</v>
      </c>
      <c r="K3596" s="42"/>
    </row>
    <row r="3597" spans="1:22" ht="14.5" x14ac:dyDescent="0.35">
      <c r="A3597" s="51"/>
      <c r="B3597" s="51"/>
      <c r="C3597" s="51" t="s">
        <v>177</v>
      </c>
      <c r="D3597" s="50" t="s">
        <v>176</v>
      </c>
      <c r="E3597" s="48">
        <f>108</f>
        <v>108</v>
      </c>
      <c r="F3597" s="42"/>
      <c r="G3597" s="49"/>
      <c r="H3597" s="48"/>
      <c r="I3597" s="48"/>
      <c r="J3597" s="42">
        <f>SUM(V3591:V3596)</f>
        <v>400.85</v>
      </c>
      <c r="K3597" s="42"/>
    </row>
    <row r="3598" spans="1:22" ht="14.5" x14ac:dyDescent="0.35">
      <c r="A3598" s="51"/>
      <c r="B3598" s="51"/>
      <c r="C3598" s="51" t="s">
        <v>175</v>
      </c>
      <c r="D3598" s="50" t="s">
        <v>174</v>
      </c>
      <c r="E3598" s="48">
        <f>[1]Source!AQ5162</f>
        <v>0.37</v>
      </c>
      <c r="F3598" s="42"/>
      <c r="G3598" s="49" t="str">
        <f>[1]Source!DI5162</f>
        <v>)*12</v>
      </c>
      <c r="H3598" s="48">
        <f>[1]Source!AV5162</f>
        <v>1</v>
      </c>
      <c r="I3598" s="48"/>
      <c r="J3598" s="42"/>
      <c r="K3598" s="42">
        <f>[1]Source!U5162</f>
        <v>4.4399999999999995</v>
      </c>
    </row>
    <row r="3599" spans="1:22" ht="14" x14ac:dyDescent="0.3">
      <c r="A3599" s="47"/>
      <c r="B3599" s="47"/>
      <c r="C3599" s="47"/>
      <c r="D3599" s="47"/>
      <c r="E3599" s="47"/>
      <c r="F3599" s="47"/>
      <c r="G3599" s="47"/>
      <c r="H3599" s="47"/>
      <c r="I3599" s="183">
        <f>J3592+J3593+J3595+J3596+J3597</f>
        <v>3427.82</v>
      </c>
      <c r="J3599" s="183"/>
      <c r="K3599" s="46">
        <f>IF([1]Source!I5162&lt;&gt;0, ROUND(I3599/[1]Source!I5162, 2), 0)</f>
        <v>3427.82</v>
      </c>
      <c r="P3599" s="45">
        <f>I3599</f>
        <v>3427.82</v>
      </c>
    </row>
    <row r="3600" spans="1:22" ht="56" x14ac:dyDescent="0.35">
      <c r="A3600" s="51">
        <v>341</v>
      </c>
      <c r="B3600" s="51" t="str">
        <f>[1]Source!F5163</f>
        <v>1.18-2203-3-3/1</v>
      </c>
      <c r="C3600" s="51" t="str">
        <f>[1]Source!G5163</f>
        <v>Техническое обслуживание клапанов воздушных регулирующих с электроприводом диаметром/периметром до 560/1600 мм</v>
      </c>
      <c r="D3600" s="50" t="str">
        <f>[1]Source!H5163</f>
        <v>шт.</v>
      </c>
      <c r="E3600" s="48">
        <f>[1]Source!I5163</f>
        <v>1</v>
      </c>
      <c r="F3600" s="42"/>
      <c r="G3600" s="49"/>
      <c r="H3600" s="48"/>
      <c r="I3600" s="48"/>
      <c r="J3600" s="42"/>
      <c r="K3600" s="42"/>
      <c r="Q3600">
        <f>ROUND(([1]Source!BZ5163/100)*ROUND(([1]Source!AF5163*[1]Source!AV5163)*[1]Source!I5163, 2), 2)</f>
        <v>1768.87</v>
      </c>
      <c r="R3600">
        <f>[1]Source!X5163</f>
        <v>1768.87</v>
      </c>
      <c r="S3600">
        <f>ROUND(([1]Source!CA5163/100)*ROUND(([1]Source!AF5163*[1]Source!AV5163)*[1]Source!I5163, 2), 2)</f>
        <v>252.7</v>
      </c>
      <c r="T3600">
        <f>[1]Source!Y5163</f>
        <v>252.7</v>
      </c>
      <c r="U3600">
        <f>ROUND((175/100)*ROUND(([1]Source!AE5163*[1]Source!AV5163)*[1]Source!I5163, 2), 2)</f>
        <v>324.87</v>
      </c>
      <c r="V3600">
        <f>ROUND((108/100)*ROUND([1]Source!CS5163*[1]Source!I5163, 2), 2)</f>
        <v>200.49</v>
      </c>
    </row>
    <row r="3601" spans="1:32" ht="14.5" x14ac:dyDescent="0.35">
      <c r="A3601" s="51"/>
      <c r="B3601" s="51"/>
      <c r="C3601" s="51" t="s">
        <v>183</v>
      </c>
      <c r="D3601" s="50"/>
      <c r="E3601" s="48"/>
      <c r="F3601" s="42">
        <f>[1]Source!AO5163</f>
        <v>210.58</v>
      </c>
      <c r="G3601" s="49" t="str">
        <f>[1]Source!DG5163</f>
        <v>)*12</v>
      </c>
      <c r="H3601" s="48">
        <f>[1]Source!AV5163</f>
        <v>1</v>
      </c>
      <c r="I3601" s="48">
        <f>IF([1]Source!BA5163&lt;&gt; 0, [1]Source!BA5163, 1)</f>
        <v>1</v>
      </c>
      <c r="J3601" s="42">
        <f>[1]Source!S5163</f>
        <v>2526.96</v>
      </c>
      <c r="K3601" s="42"/>
    </row>
    <row r="3602" spans="1:32" ht="14.5" x14ac:dyDescent="0.35">
      <c r="A3602" s="51"/>
      <c r="B3602" s="51"/>
      <c r="C3602" s="51" t="s">
        <v>182</v>
      </c>
      <c r="D3602" s="50"/>
      <c r="E3602" s="48"/>
      <c r="F3602" s="42">
        <f>[1]Source!AM5163</f>
        <v>23.7</v>
      </c>
      <c r="G3602" s="49" t="str">
        <f>[1]Source!DE5163</f>
        <v>)*12</v>
      </c>
      <c r="H3602" s="48">
        <f>[1]Source!AV5163</f>
        <v>1</v>
      </c>
      <c r="I3602" s="48">
        <f>IF([1]Source!BB5163&lt;&gt; 0, [1]Source!BB5163, 1)</f>
        <v>1</v>
      </c>
      <c r="J3602" s="42">
        <f>[1]Source!Q5163</f>
        <v>284.39999999999998</v>
      </c>
      <c r="K3602" s="42"/>
    </row>
    <row r="3603" spans="1:32" ht="14.5" x14ac:dyDescent="0.35">
      <c r="A3603" s="51"/>
      <c r="B3603" s="51"/>
      <c r="C3603" s="51" t="s">
        <v>181</v>
      </c>
      <c r="D3603" s="50"/>
      <c r="E3603" s="48"/>
      <c r="F3603" s="42">
        <f>[1]Source!AN5163</f>
        <v>15.47</v>
      </c>
      <c r="G3603" s="49" t="str">
        <f>[1]Source!DF5163</f>
        <v>)*12</v>
      </c>
      <c r="H3603" s="48">
        <f>[1]Source!AV5163</f>
        <v>1</v>
      </c>
      <c r="I3603" s="48">
        <f>IF([1]Source!BS5163&lt;&gt; 0, [1]Source!BS5163, 1)</f>
        <v>1</v>
      </c>
      <c r="J3603" s="52">
        <f>[1]Source!R5163</f>
        <v>185.64</v>
      </c>
      <c r="K3603" s="42"/>
    </row>
    <row r="3604" spans="1:32" ht="14.5" x14ac:dyDescent="0.35">
      <c r="A3604" s="51"/>
      <c r="B3604" s="51"/>
      <c r="C3604" s="51" t="s">
        <v>180</v>
      </c>
      <c r="D3604" s="50"/>
      <c r="E3604" s="48"/>
      <c r="F3604" s="42">
        <f>[1]Source!AL5163</f>
        <v>0.44</v>
      </c>
      <c r="G3604" s="49" t="str">
        <f>[1]Source!DD5163</f>
        <v>)*12</v>
      </c>
      <c r="H3604" s="48">
        <f>[1]Source!AW5163</f>
        <v>1</v>
      </c>
      <c r="I3604" s="48">
        <f>IF([1]Source!BC5163&lt;&gt; 0, [1]Source!BC5163, 1)</f>
        <v>1</v>
      </c>
      <c r="J3604" s="42">
        <f>[1]Source!P5163</f>
        <v>5.28</v>
      </c>
      <c r="K3604" s="42"/>
    </row>
    <row r="3605" spans="1:32" ht="14.5" x14ac:dyDescent="0.35">
      <c r="A3605" s="51"/>
      <c r="B3605" s="51"/>
      <c r="C3605" s="51" t="s">
        <v>179</v>
      </c>
      <c r="D3605" s="50" t="s">
        <v>176</v>
      </c>
      <c r="E3605" s="48">
        <f>[1]Source!AT5163</f>
        <v>70</v>
      </c>
      <c r="F3605" s="42"/>
      <c r="G3605" s="49"/>
      <c r="H3605" s="48"/>
      <c r="I3605" s="48"/>
      <c r="J3605" s="42">
        <f>SUM(R3600:R3604)</f>
        <v>1768.87</v>
      </c>
      <c r="K3605" s="42"/>
    </row>
    <row r="3606" spans="1:32" ht="14.5" x14ac:dyDescent="0.35">
      <c r="A3606" s="51"/>
      <c r="B3606" s="51"/>
      <c r="C3606" s="51" t="s">
        <v>178</v>
      </c>
      <c r="D3606" s="50" t="s">
        <v>176</v>
      </c>
      <c r="E3606" s="48">
        <f>[1]Source!AU5163</f>
        <v>10</v>
      </c>
      <c r="F3606" s="42"/>
      <c r="G3606" s="49"/>
      <c r="H3606" s="48"/>
      <c r="I3606" s="48"/>
      <c r="J3606" s="42">
        <f>SUM(T3600:T3605)</f>
        <v>252.7</v>
      </c>
      <c r="K3606" s="42"/>
    </row>
    <row r="3607" spans="1:32" ht="14.5" x14ac:dyDescent="0.35">
      <c r="A3607" s="51"/>
      <c r="B3607" s="51"/>
      <c r="C3607" s="51" t="s">
        <v>177</v>
      </c>
      <c r="D3607" s="50" t="s">
        <v>176</v>
      </c>
      <c r="E3607" s="48">
        <f>108</f>
        <v>108</v>
      </c>
      <c r="F3607" s="42"/>
      <c r="G3607" s="49"/>
      <c r="H3607" s="48"/>
      <c r="I3607" s="48"/>
      <c r="J3607" s="42">
        <f>SUM(V3600:V3606)</f>
        <v>200.49</v>
      </c>
      <c r="K3607" s="42"/>
    </row>
    <row r="3608" spans="1:32" ht="14.5" x14ac:dyDescent="0.35">
      <c r="A3608" s="51"/>
      <c r="B3608" s="51"/>
      <c r="C3608" s="51" t="s">
        <v>175</v>
      </c>
      <c r="D3608" s="50" t="s">
        <v>174</v>
      </c>
      <c r="E3608" s="48">
        <f>[1]Source!AQ5163</f>
        <v>0.57999999999999996</v>
      </c>
      <c r="F3608" s="42"/>
      <c r="G3608" s="49" t="str">
        <f>[1]Source!DI5163</f>
        <v>)*12</v>
      </c>
      <c r="H3608" s="48">
        <f>[1]Source!AV5163</f>
        <v>1</v>
      </c>
      <c r="I3608" s="48"/>
      <c r="J3608" s="42"/>
      <c r="K3608" s="42">
        <f>[1]Source!U5163</f>
        <v>6.9599999999999991</v>
      </c>
    </row>
    <row r="3609" spans="1:32" ht="14" x14ac:dyDescent="0.3">
      <c r="A3609" s="47"/>
      <c r="B3609" s="47"/>
      <c r="C3609" s="47"/>
      <c r="D3609" s="47"/>
      <c r="E3609" s="47"/>
      <c r="F3609" s="47"/>
      <c r="G3609" s="47"/>
      <c r="H3609" s="47"/>
      <c r="I3609" s="183">
        <f>J3601+J3602+J3604+J3605+J3606+J3607</f>
        <v>5038.7</v>
      </c>
      <c r="J3609" s="183"/>
      <c r="K3609" s="46">
        <f>IF([1]Source!I5163&lt;&gt;0, ROUND(I3609/[1]Source!I5163, 2), 0)</f>
        <v>5038.7</v>
      </c>
      <c r="P3609" s="45">
        <f>I3609</f>
        <v>5038.7</v>
      </c>
    </row>
    <row r="3611" spans="1:32" ht="14" x14ac:dyDescent="0.3">
      <c r="A3611" s="189" t="str">
        <f>CONCATENATE("Итого по подразделу: ",IF([1]Source!G5165&lt;&gt;"Новый подраздел", [1]Source!G5165, ""))</f>
        <v>Итого по подразделу: Узел обвязки регулирующего клапана и насоса системы П1</v>
      </c>
      <c r="B3611" s="189"/>
      <c r="C3611" s="189"/>
      <c r="D3611" s="189"/>
      <c r="E3611" s="189"/>
      <c r="F3611" s="189"/>
      <c r="G3611" s="189"/>
      <c r="H3611" s="189"/>
      <c r="I3611" s="184">
        <f>SUM(P3573:P3610)</f>
        <v>10578.77</v>
      </c>
      <c r="J3611" s="185"/>
      <c r="K3611" s="38"/>
      <c r="AF3611" s="37" t="str">
        <f>CONCATENATE("Итого по подразделу: ",IF([1]Source!G5165&lt;&gt;"Новый подраздел", [1]Source!G5165, ""))</f>
        <v>Итого по подразделу: Узел обвязки регулирующего клапана и насоса системы П1</v>
      </c>
    </row>
    <row r="3614" spans="1:32" ht="16.5" x14ac:dyDescent="0.35">
      <c r="A3614" s="190" t="str">
        <f>CONCATENATE("Подраздел: ",IF([1]Source!G5195&lt;&gt;"Новый подраздел", [1]Source!G5195, ""))</f>
        <v>Подраздел: Узел обвязки регулирующего клапана и насоса системы П2 П3</v>
      </c>
      <c r="B3614" s="190"/>
      <c r="C3614" s="190"/>
      <c r="D3614" s="190"/>
      <c r="E3614" s="190"/>
      <c r="F3614" s="190"/>
      <c r="G3614" s="190"/>
      <c r="H3614" s="190"/>
      <c r="I3614" s="190"/>
      <c r="J3614" s="190"/>
      <c r="K3614" s="190"/>
    </row>
    <row r="3615" spans="1:32" ht="56" x14ac:dyDescent="0.35">
      <c r="A3615" s="51">
        <v>342</v>
      </c>
      <c r="B3615" s="51" t="str">
        <f>[1]Source!F5199</f>
        <v>1.24-2503-4-18/1</v>
      </c>
      <c r="C3615" s="51" t="str">
        <f>[1]Source!G5199</f>
        <v>Техническое обслуживание циркуляционных насосов систем отопления с тепловыми насосами - ежемесячное</v>
      </c>
      <c r="D3615" s="50" t="str">
        <f>[1]Source!H5199</f>
        <v>шт.</v>
      </c>
      <c r="E3615" s="48">
        <f>[1]Source!I5199</f>
        <v>2</v>
      </c>
      <c r="F3615" s="42"/>
      <c r="G3615" s="49"/>
      <c r="H3615" s="48"/>
      <c r="I3615" s="48"/>
      <c r="J3615" s="42"/>
      <c r="K3615" s="42"/>
      <c r="Q3615">
        <f>ROUND(([1]Source!BZ5199/100)*ROUND(([1]Source!AF5199*[1]Source!AV5199)*[1]Source!I5199, 2), 2)</f>
        <v>902.38</v>
      </c>
      <c r="R3615">
        <f>[1]Source!X5199</f>
        <v>902.38</v>
      </c>
      <c r="S3615">
        <f>ROUND(([1]Source!CA5199/100)*ROUND(([1]Source!AF5199*[1]Source!AV5199)*[1]Source!I5199, 2), 2)</f>
        <v>128.91</v>
      </c>
      <c r="T3615">
        <f>[1]Source!Y5199</f>
        <v>128.91</v>
      </c>
      <c r="U3615">
        <f>ROUND((175/100)*ROUND(([1]Source!AE5199*[1]Source!AV5199)*[1]Source!I5199, 2), 2)</f>
        <v>1082.6199999999999</v>
      </c>
      <c r="V3615">
        <f>ROUND((108/100)*ROUND([1]Source!CS5199*[1]Source!I5199, 2), 2)</f>
        <v>668.13</v>
      </c>
    </row>
    <row r="3616" spans="1:32" ht="14.5" x14ac:dyDescent="0.35">
      <c r="A3616" s="51"/>
      <c r="B3616" s="51"/>
      <c r="C3616" s="51" t="s">
        <v>183</v>
      </c>
      <c r="D3616" s="50"/>
      <c r="E3616" s="48"/>
      <c r="F3616" s="42">
        <f>[1]Source!AO5199</f>
        <v>161.13999999999999</v>
      </c>
      <c r="G3616" s="49" t="str">
        <f>[1]Source!DG5199</f>
        <v>)*4</v>
      </c>
      <c r="H3616" s="48">
        <f>[1]Source!AV5199</f>
        <v>1</v>
      </c>
      <c r="I3616" s="48">
        <f>IF([1]Source!BA5199&lt;&gt; 0, [1]Source!BA5199, 1)</f>
        <v>1</v>
      </c>
      <c r="J3616" s="42">
        <f>[1]Source!S5199</f>
        <v>1289.1199999999999</v>
      </c>
      <c r="K3616" s="42"/>
    </row>
    <row r="3617" spans="1:22" ht="14.5" x14ac:dyDescent="0.35">
      <c r="A3617" s="51"/>
      <c r="B3617" s="51"/>
      <c r="C3617" s="51" t="s">
        <v>182</v>
      </c>
      <c r="D3617" s="50"/>
      <c r="E3617" s="48"/>
      <c r="F3617" s="42">
        <f>[1]Source!AM5199</f>
        <v>118.48</v>
      </c>
      <c r="G3617" s="49" t="str">
        <f>[1]Source!DE5199</f>
        <v>)*4</v>
      </c>
      <c r="H3617" s="48">
        <f>[1]Source!AV5199</f>
        <v>1</v>
      </c>
      <c r="I3617" s="48">
        <f>IF([1]Source!BB5199&lt;&gt; 0, [1]Source!BB5199, 1)</f>
        <v>1</v>
      </c>
      <c r="J3617" s="42">
        <f>[1]Source!Q5199</f>
        <v>947.84</v>
      </c>
      <c r="K3617" s="42"/>
    </row>
    <row r="3618" spans="1:22" ht="14.5" x14ac:dyDescent="0.35">
      <c r="A3618" s="51"/>
      <c r="B3618" s="51"/>
      <c r="C3618" s="51" t="s">
        <v>181</v>
      </c>
      <c r="D3618" s="50"/>
      <c r="E3618" s="48"/>
      <c r="F3618" s="42">
        <f>[1]Source!AN5199</f>
        <v>77.33</v>
      </c>
      <c r="G3618" s="49" t="str">
        <f>[1]Source!DF5199</f>
        <v>)*4</v>
      </c>
      <c r="H3618" s="48">
        <f>[1]Source!AV5199</f>
        <v>1</v>
      </c>
      <c r="I3618" s="48">
        <f>IF([1]Source!BS5199&lt;&gt; 0, [1]Source!BS5199, 1)</f>
        <v>1</v>
      </c>
      <c r="J3618" s="52">
        <f>[1]Source!R5199</f>
        <v>618.64</v>
      </c>
      <c r="K3618" s="42"/>
    </row>
    <row r="3619" spans="1:22" ht="14.5" x14ac:dyDescent="0.35">
      <c r="A3619" s="51"/>
      <c r="B3619" s="51"/>
      <c r="C3619" s="51" t="s">
        <v>180</v>
      </c>
      <c r="D3619" s="50"/>
      <c r="E3619" s="48"/>
      <c r="F3619" s="42">
        <f>[1]Source!AL5199</f>
        <v>0.59</v>
      </c>
      <c r="G3619" s="49" t="str">
        <f>[1]Source!DD5199</f>
        <v>)*4</v>
      </c>
      <c r="H3619" s="48">
        <f>[1]Source!AW5199</f>
        <v>1</v>
      </c>
      <c r="I3619" s="48">
        <f>IF([1]Source!BC5199&lt;&gt; 0, [1]Source!BC5199, 1)</f>
        <v>1</v>
      </c>
      <c r="J3619" s="42">
        <f>[1]Source!P5199</f>
        <v>4.72</v>
      </c>
      <c r="K3619" s="42"/>
    </row>
    <row r="3620" spans="1:22" ht="14.5" x14ac:dyDescent="0.35">
      <c r="A3620" s="51"/>
      <c r="B3620" s="51"/>
      <c r="C3620" s="51" t="s">
        <v>179</v>
      </c>
      <c r="D3620" s="50" t="s">
        <v>176</v>
      </c>
      <c r="E3620" s="48">
        <f>[1]Source!AT5199</f>
        <v>70</v>
      </c>
      <c r="F3620" s="42"/>
      <c r="G3620" s="49"/>
      <c r="H3620" s="48"/>
      <c r="I3620" s="48"/>
      <c r="J3620" s="42">
        <f>SUM(R3615:R3619)</f>
        <v>902.38</v>
      </c>
      <c r="K3620" s="42"/>
    </row>
    <row r="3621" spans="1:22" ht="14.5" x14ac:dyDescent="0.35">
      <c r="A3621" s="51"/>
      <c r="B3621" s="51"/>
      <c r="C3621" s="51" t="s">
        <v>178</v>
      </c>
      <c r="D3621" s="50" t="s">
        <v>176</v>
      </c>
      <c r="E3621" s="48">
        <f>[1]Source!AU5199</f>
        <v>10</v>
      </c>
      <c r="F3621" s="42"/>
      <c r="G3621" s="49"/>
      <c r="H3621" s="48"/>
      <c r="I3621" s="48"/>
      <c r="J3621" s="42">
        <f>SUM(T3615:T3620)</f>
        <v>128.91</v>
      </c>
      <c r="K3621" s="42"/>
    </row>
    <row r="3622" spans="1:22" ht="14.5" x14ac:dyDescent="0.35">
      <c r="A3622" s="51"/>
      <c r="B3622" s="51"/>
      <c r="C3622" s="51" t="s">
        <v>177</v>
      </c>
      <c r="D3622" s="50" t="s">
        <v>176</v>
      </c>
      <c r="E3622" s="48">
        <f>108</f>
        <v>108</v>
      </c>
      <c r="F3622" s="42"/>
      <c r="G3622" s="49"/>
      <c r="H3622" s="48"/>
      <c r="I3622" s="48"/>
      <c r="J3622" s="42">
        <f>SUM(V3615:V3621)</f>
        <v>668.13</v>
      </c>
      <c r="K3622" s="42"/>
    </row>
    <row r="3623" spans="1:22" ht="14.5" x14ac:dyDescent="0.35">
      <c r="A3623" s="51"/>
      <c r="B3623" s="51"/>
      <c r="C3623" s="51" t="s">
        <v>175</v>
      </c>
      <c r="D3623" s="50" t="s">
        <v>174</v>
      </c>
      <c r="E3623" s="48">
        <f>[1]Source!AQ5199</f>
        <v>0.42</v>
      </c>
      <c r="F3623" s="42"/>
      <c r="G3623" s="49" t="str">
        <f>[1]Source!DI5199</f>
        <v>)*4</v>
      </c>
      <c r="H3623" s="48">
        <f>[1]Source!AV5199</f>
        <v>1</v>
      </c>
      <c r="I3623" s="48"/>
      <c r="J3623" s="42"/>
      <c r="K3623" s="42">
        <f>[1]Source!U5199</f>
        <v>3.36</v>
      </c>
    </row>
    <row r="3624" spans="1:22" ht="14" x14ac:dyDescent="0.3">
      <c r="A3624" s="47"/>
      <c r="B3624" s="47"/>
      <c r="C3624" s="47"/>
      <c r="D3624" s="47"/>
      <c r="E3624" s="47"/>
      <c r="F3624" s="47"/>
      <c r="G3624" s="47"/>
      <c r="H3624" s="47"/>
      <c r="I3624" s="183">
        <f>J3616+J3617+J3619+J3620+J3621+J3622</f>
        <v>3941.1</v>
      </c>
      <c r="J3624" s="183"/>
      <c r="K3624" s="46">
        <f>IF([1]Source!I5199&lt;&gt;0, ROUND(I3624/[1]Source!I5199, 2), 0)</f>
        <v>1970.55</v>
      </c>
      <c r="P3624" s="45">
        <f>I3624</f>
        <v>3941.1</v>
      </c>
    </row>
    <row r="3625" spans="1:22" ht="28" x14ac:dyDescent="0.35">
      <c r="A3625" s="51">
        <v>343</v>
      </c>
      <c r="B3625" s="51" t="str">
        <f>[1]Source!F5200</f>
        <v>1.15-2303-4-2/1</v>
      </c>
      <c r="C3625" s="51" t="str">
        <f>[1]Source!G5200</f>
        <v>Прочистка сетчатых фильтров грубой очистки воды диаметром до 50 мм</v>
      </c>
      <c r="D3625" s="50" t="str">
        <f>[1]Source!H5200</f>
        <v>10 шт.</v>
      </c>
      <c r="E3625" s="48">
        <f>[1]Source!I5200</f>
        <v>0.2</v>
      </c>
      <c r="F3625" s="42"/>
      <c r="G3625" s="49"/>
      <c r="H3625" s="48"/>
      <c r="I3625" s="48"/>
      <c r="J3625" s="42"/>
      <c r="K3625" s="42"/>
      <c r="Q3625">
        <f>ROUND(([1]Source!BZ5200/100)*ROUND(([1]Source!AF5200*[1]Source!AV5200)*[1]Source!I5200, 2), 2)</f>
        <v>110.21</v>
      </c>
      <c r="R3625">
        <f>[1]Source!X5200</f>
        <v>110.21</v>
      </c>
      <c r="S3625">
        <f>ROUND(([1]Source!CA5200/100)*ROUND(([1]Source!AF5200*[1]Source!AV5200)*[1]Source!I5200, 2), 2)</f>
        <v>15.74</v>
      </c>
      <c r="T3625">
        <f>[1]Source!Y5200</f>
        <v>15.74</v>
      </c>
      <c r="U3625">
        <f>ROUND((175/100)*ROUND(([1]Source!AE5200*[1]Source!AV5200)*[1]Source!I5200, 2), 2)</f>
        <v>0</v>
      </c>
      <c r="V3625">
        <f>ROUND((108/100)*ROUND([1]Source!CS5200*[1]Source!I5200, 2), 2)</f>
        <v>0</v>
      </c>
    </row>
    <row r="3626" spans="1:22" x14ac:dyDescent="0.25">
      <c r="C3626" s="53" t="str">
        <f>"Объем: "&amp;[1]Source!I5200&amp;"=2/"&amp;"10"</f>
        <v>Объем: 0,2=2/10</v>
      </c>
    </row>
    <row r="3627" spans="1:22" ht="14.5" x14ac:dyDescent="0.35">
      <c r="A3627" s="51"/>
      <c r="B3627" s="51"/>
      <c r="C3627" s="51" t="s">
        <v>183</v>
      </c>
      <c r="D3627" s="50"/>
      <c r="E3627" s="48"/>
      <c r="F3627" s="42">
        <f>[1]Source!AO5200</f>
        <v>787.21</v>
      </c>
      <c r="G3627" s="49" t="str">
        <f>[1]Source!DG5200</f>
        <v/>
      </c>
      <c r="H3627" s="48">
        <f>[1]Source!AV5200</f>
        <v>1</v>
      </c>
      <c r="I3627" s="48">
        <f>IF([1]Source!BA5200&lt;&gt; 0, [1]Source!BA5200, 1)</f>
        <v>1</v>
      </c>
      <c r="J3627" s="42">
        <f>[1]Source!S5200</f>
        <v>157.44</v>
      </c>
      <c r="K3627" s="42"/>
    </row>
    <row r="3628" spans="1:22" ht="14.5" x14ac:dyDescent="0.35">
      <c r="A3628" s="51"/>
      <c r="B3628" s="51"/>
      <c r="C3628" s="51" t="s">
        <v>179</v>
      </c>
      <c r="D3628" s="50" t="s">
        <v>176</v>
      </c>
      <c r="E3628" s="48">
        <f>[1]Source!AT5200</f>
        <v>70</v>
      </c>
      <c r="F3628" s="42"/>
      <c r="G3628" s="49"/>
      <c r="H3628" s="48"/>
      <c r="I3628" s="48"/>
      <c r="J3628" s="42">
        <f>SUM(R3625:R3627)</f>
        <v>110.21</v>
      </c>
      <c r="K3628" s="42"/>
    </row>
    <row r="3629" spans="1:22" ht="14.5" x14ac:dyDescent="0.35">
      <c r="A3629" s="51"/>
      <c r="B3629" s="51"/>
      <c r="C3629" s="51" t="s">
        <v>178</v>
      </c>
      <c r="D3629" s="50" t="s">
        <v>176</v>
      </c>
      <c r="E3629" s="48">
        <f>[1]Source!AU5200</f>
        <v>10</v>
      </c>
      <c r="F3629" s="42"/>
      <c r="G3629" s="49"/>
      <c r="H3629" s="48"/>
      <c r="I3629" s="48"/>
      <c r="J3629" s="42">
        <f>SUM(T3625:T3628)</f>
        <v>15.74</v>
      </c>
      <c r="K3629" s="42"/>
    </row>
    <row r="3630" spans="1:22" ht="14.5" x14ac:dyDescent="0.35">
      <c r="A3630" s="51"/>
      <c r="B3630" s="51"/>
      <c r="C3630" s="51" t="s">
        <v>175</v>
      </c>
      <c r="D3630" s="50" t="s">
        <v>174</v>
      </c>
      <c r="E3630" s="48">
        <f>[1]Source!AQ5200</f>
        <v>2.33</v>
      </c>
      <c r="F3630" s="42"/>
      <c r="G3630" s="49" t="str">
        <f>[1]Source!DI5200</f>
        <v/>
      </c>
      <c r="H3630" s="48">
        <f>[1]Source!AV5200</f>
        <v>1</v>
      </c>
      <c r="I3630" s="48"/>
      <c r="J3630" s="42"/>
      <c r="K3630" s="42">
        <f>[1]Source!U5200</f>
        <v>0.46600000000000003</v>
      </c>
    </row>
    <row r="3631" spans="1:22" ht="14" x14ac:dyDescent="0.3">
      <c r="A3631" s="47"/>
      <c r="B3631" s="47"/>
      <c r="C3631" s="47"/>
      <c r="D3631" s="47"/>
      <c r="E3631" s="47"/>
      <c r="F3631" s="47"/>
      <c r="G3631" s="47"/>
      <c r="H3631" s="47"/>
      <c r="I3631" s="183">
        <f>J3627+J3628+J3629</f>
        <v>283.39</v>
      </c>
      <c r="J3631" s="183"/>
      <c r="K3631" s="46">
        <f>IF([1]Source!I5200&lt;&gt;0, ROUND(I3631/[1]Source!I5200, 2), 0)</f>
        <v>1416.95</v>
      </c>
      <c r="P3631" s="45">
        <f>I3631</f>
        <v>283.39</v>
      </c>
    </row>
    <row r="3632" spans="1:22" ht="42" x14ac:dyDescent="0.35">
      <c r="A3632" s="51">
        <v>344</v>
      </c>
      <c r="B3632" s="51" t="str">
        <f>[1]Source!F5201</f>
        <v>1.23-2103-41-1/1</v>
      </c>
      <c r="C3632" s="51" t="str">
        <f>[1]Source!G5201</f>
        <v>Техническое обслуживание регулирующего клапана (балансировочные)</v>
      </c>
      <c r="D3632" s="50" t="str">
        <f>[1]Source!H5201</f>
        <v>шт.</v>
      </c>
      <c r="E3632" s="48">
        <f>[1]Source!I5201</f>
        <v>2</v>
      </c>
      <c r="F3632" s="42"/>
      <c r="G3632" s="49"/>
      <c r="H3632" s="48"/>
      <c r="I3632" s="48"/>
      <c r="J3632" s="42"/>
      <c r="K3632" s="42"/>
      <c r="Q3632">
        <f>ROUND(([1]Source!BZ5201/100)*ROUND(([1]Source!AF5201*[1]Source!AV5201)*[1]Source!I5201, 2), 2)</f>
        <v>1912.01</v>
      </c>
      <c r="R3632">
        <f>[1]Source!X5201</f>
        <v>1912.01</v>
      </c>
      <c r="S3632">
        <f>ROUND(([1]Source!CA5201/100)*ROUND(([1]Source!AF5201*[1]Source!AV5201)*[1]Source!I5201, 2), 2)</f>
        <v>273.14</v>
      </c>
      <c r="T3632">
        <f>[1]Source!Y5201</f>
        <v>273.14</v>
      </c>
      <c r="U3632">
        <f>ROUND((175/100)*ROUND(([1]Source!AE5201*[1]Source!AV5201)*[1]Source!I5201, 2), 2)</f>
        <v>1299.06</v>
      </c>
      <c r="V3632">
        <f>ROUND((108/100)*ROUND([1]Source!CS5201*[1]Source!I5201, 2), 2)</f>
        <v>801.71</v>
      </c>
    </row>
    <row r="3633" spans="1:22" ht="14.5" x14ac:dyDescent="0.35">
      <c r="A3633" s="51"/>
      <c r="B3633" s="51"/>
      <c r="C3633" s="51" t="s">
        <v>183</v>
      </c>
      <c r="D3633" s="50"/>
      <c r="E3633" s="48"/>
      <c r="F3633" s="42">
        <f>[1]Source!AO5201</f>
        <v>113.81</v>
      </c>
      <c r="G3633" s="49" t="str">
        <f>[1]Source!DG5201</f>
        <v>)*12</v>
      </c>
      <c r="H3633" s="48">
        <f>[1]Source!AV5201</f>
        <v>1</v>
      </c>
      <c r="I3633" s="48">
        <f>IF([1]Source!BA5201&lt;&gt; 0, [1]Source!BA5201, 1)</f>
        <v>1</v>
      </c>
      <c r="J3633" s="42">
        <f>[1]Source!S5201</f>
        <v>2731.44</v>
      </c>
      <c r="K3633" s="42"/>
    </row>
    <row r="3634" spans="1:22" ht="14.5" x14ac:dyDescent="0.35">
      <c r="A3634" s="51"/>
      <c r="B3634" s="51"/>
      <c r="C3634" s="51" t="s">
        <v>182</v>
      </c>
      <c r="D3634" s="50"/>
      <c r="E3634" s="48"/>
      <c r="F3634" s="42">
        <f>[1]Source!AM5201</f>
        <v>47.39</v>
      </c>
      <c r="G3634" s="49" t="str">
        <f>[1]Source!DE5201</f>
        <v>)*12</v>
      </c>
      <c r="H3634" s="48">
        <f>[1]Source!AV5201</f>
        <v>1</v>
      </c>
      <c r="I3634" s="48">
        <f>IF([1]Source!BB5201&lt;&gt; 0, [1]Source!BB5201, 1)</f>
        <v>1</v>
      </c>
      <c r="J3634" s="42">
        <f>[1]Source!Q5201</f>
        <v>1137.3599999999999</v>
      </c>
      <c r="K3634" s="42"/>
    </row>
    <row r="3635" spans="1:22" ht="14.5" x14ac:dyDescent="0.35">
      <c r="A3635" s="51"/>
      <c r="B3635" s="51"/>
      <c r="C3635" s="51" t="s">
        <v>181</v>
      </c>
      <c r="D3635" s="50"/>
      <c r="E3635" s="48"/>
      <c r="F3635" s="42">
        <f>[1]Source!AN5201</f>
        <v>30.93</v>
      </c>
      <c r="G3635" s="49" t="str">
        <f>[1]Source!DF5201</f>
        <v>)*12</v>
      </c>
      <c r="H3635" s="48">
        <f>[1]Source!AV5201</f>
        <v>1</v>
      </c>
      <c r="I3635" s="48">
        <f>IF([1]Source!BS5201&lt;&gt; 0, [1]Source!BS5201, 1)</f>
        <v>1</v>
      </c>
      <c r="J3635" s="52">
        <f>[1]Source!R5201</f>
        <v>742.32</v>
      </c>
      <c r="K3635" s="42"/>
    </row>
    <row r="3636" spans="1:22" ht="14.5" x14ac:dyDescent="0.35">
      <c r="A3636" s="51"/>
      <c r="B3636" s="51"/>
      <c r="C3636" s="51" t="s">
        <v>179</v>
      </c>
      <c r="D3636" s="50" t="s">
        <v>176</v>
      </c>
      <c r="E3636" s="48">
        <f>[1]Source!AT5201</f>
        <v>70</v>
      </c>
      <c r="F3636" s="42"/>
      <c r="G3636" s="49"/>
      <c r="H3636" s="48"/>
      <c r="I3636" s="48"/>
      <c r="J3636" s="42">
        <f>SUM(R3632:R3635)</f>
        <v>1912.01</v>
      </c>
      <c r="K3636" s="42"/>
    </row>
    <row r="3637" spans="1:22" ht="14.5" x14ac:dyDescent="0.35">
      <c r="A3637" s="51"/>
      <c r="B3637" s="51"/>
      <c r="C3637" s="51" t="s">
        <v>178</v>
      </c>
      <c r="D3637" s="50" t="s">
        <v>176</v>
      </c>
      <c r="E3637" s="48">
        <f>[1]Source!AU5201</f>
        <v>10</v>
      </c>
      <c r="F3637" s="42"/>
      <c r="G3637" s="49"/>
      <c r="H3637" s="48"/>
      <c r="I3637" s="48"/>
      <c r="J3637" s="42">
        <f>SUM(T3632:T3636)</f>
        <v>273.14</v>
      </c>
      <c r="K3637" s="42"/>
    </row>
    <row r="3638" spans="1:22" ht="14.5" x14ac:dyDescent="0.35">
      <c r="A3638" s="51"/>
      <c r="B3638" s="51"/>
      <c r="C3638" s="51" t="s">
        <v>177</v>
      </c>
      <c r="D3638" s="50" t="s">
        <v>176</v>
      </c>
      <c r="E3638" s="48">
        <f>108</f>
        <v>108</v>
      </c>
      <c r="F3638" s="42"/>
      <c r="G3638" s="49"/>
      <c r="H3638" s="48"/>
      <c r="I3638" s="48"/>
      <c r="J3638" s="42">
        <f>SUM(V3632:V3637)</f>
        <v>801.71</v>
      </c>
      <c r="K3638" s="42"/>
    </row>
    <row r="3639" spans="1:22" ht="14.5" x14ac:dyDescent="0.35">
      <c r="A3639" s="51"/>
      <c r="B3639" s="51"/>
      <c r="C3639" s="51" t="s">
        <v>175</v>
      </c>
      <c r="D3639" s="50" t="s">
        <v>174</v>
      </c>
      <c r="E3639" s="48">
        <f>[1]Source!AQ5201</f>
        <v>0.37</v>
      </c>
      <c r="F3639" s="42"/>
      <c r="G3639" s="49" t="str">
        <f>[1]Source!DI5201</f>
        <v>)*12</v>
      </c>
      <c r="H3639" s="48">
        <f>[1]Source!AV5201</f>
        <v>1</v>
      </c>
      <c r="I3639" s="48"/>
      <c r="J3639" s="42"/>
      <c r="K3639" s="42">
        <f>[1]Source!U5201</f>
        <v>8.879999999999999</v>
      </c>
    </row>
    <row r="3640" spans="1:22" ht="14" x14ac:dyDescent="0.3">
      <c r="A3640" s="47"/>
      <c r="B3640" s="47"/>
      <c r="C3640" s="47"/>
      <c r="D3640" s="47"/>
      <c r="E3640" s="47"/>
      <c r="F3640" s="47"/>
      <c r="G3640" s="47"/>
      <c r="H3640" s="47"/>
      <c r="I3640" s="183">
        <f>J3633+J3634+J3636+J3637+J3638</f>
        <v>6855.6600000000008</v>
      </c>
      <c r="J3640" s="183"/>
      <c r="K3640" s="46">
        <f>IF([1]Source!I5201&lt;&gt;0, ROUND(I3640/[1]Source!I5201, 2), 0)</f>
        <v>3427.83</v>
      </c>
      <c r="P3640" s="45">
        <f>I3640</f>
        <v>6855.6600000000008</v>
      </c>
    </row>
    <row r="3641" spans="1:22" ht="56" x14ac:dyDescent="0.35">
      <c r="A3641" s="51">
        <v>345</v>
      </c>
      <c r="B3641" s="51" t="str">
        <f>[1]Source!F5202</f>
        <v>1.18-2203-3-3/1</v>
      </c>
      <c r="C3641" s="51" t="str">
        <f>[1]Source!G5202</f>
        <v>Техническое обслуживание клапанов воздушных регулирующих с электроприводом диаметром/периметром до 560/1600 мм</v>
      </c>
      <c r="D3641" s="50" t="str">
        <f>[1]Source!H5202</f>
        <v>шт.</v>
      </c>
      <c r="E3641" s="48">
        <f>[1]Source!I5202</f>
        <v>2</v>
      </c>
      <c r="F3641" s="42"/>
      <c r="G3641" s="49"/>
      <c r="H3641" s="48"/>
      <c r="I3641" s="48"/>
      <c r="J3641" s="42"/>
      <c r="K3641" s="42"/>
      <c r="Q3641">
        <f>ROUND(([1]Source!BZ5202/100)*ROUND(([1]Source!AF5202*[1]Source!AV5202)*[1]Source!I5202, 2), 2)</f>
        <v>3537.74</v>
      </c>
      <c r="R3641">
        <f>[1]Source!X5202</f>
        <v>3537.74</v>
      </c>
      <c r="S3641">
        <f>ROUND(([1]Source!CA5202/100)*ROUND(([1]Source!AF5202*[1]Source!AV5202)*[1]Source!I5202, 2), 2)</f>
        <v>505.39</v>
      </c>
      <c r="T3641">
        <f>[1]Source!Y5202</f>
        <v>505.39</v>
      </c>
      <c r="U3641">
        <f>ROUND((175/100)*ROUND(([1]Source!AE5202*[1]Source!AV5202)*[1]Source!I5202, 2), 2)</f>
        <v>649.74</v>
      </c>
      <c r="V3641">
        <f>ROUND((108/100)*ROUND([1]Source!CS5202*[1]Source!I5202, 2), 2)</f>
        <v>400.98</v>
      </c>
    </row>
    <row r="3642" spans="1:22" ht="14.5" x14ac:dyDescent="0.35">
      <c r="A3642" s="51"/>
      <c r="B3642" s="51"/>
      <c r="C3642" s="51" t="s">
        <v>183</v>
      </c>
      <c r="D3642" s="50"/>
      <c r="E3642" s="48"/>
      <c r="F3642" s="42">
        <f>[1]Source!AO5202</f>
        <v>210.58</v>
      </c>
      <c r="G3642" s="49" t="str">
        <f>[1]Source!DG5202</f>
        <v>)*12</v>
      </c>
      <c r="H3642" s="48">
        <f>[1]Source!AV5202</f>
        <v>1</v>
      </c>
      <c r="I3642" s="48">
        <f>IF([1]Source!BA5202&lt;&gt; 0, [1]Source!BA5202, 1)</f>
        <v>1</v>
      </c>
      <c r="J3642" s="42">
        <f>[1]Source!S5202</f>
        <v>5053.92</v>
      </c>
      <c r="K3642" s="42"/>
    </row>
    <row r="3643" spans="1:22" ht="14.5" x14ac:dyDescent="0.35">
      <c r="A3643" s="51"/>
      <c r="B3643" s="51"/>
      <c r="C3643" s="51" t="s">
        <v>182</v>
      </c>
      <c r="D3643" s="50"/>
      <c r="E3643" s="48"/>
      <c r="F3643" s="42">
        <f>[1]Source!AM5202</f>
        <v>23.7</v>
      </c>
      <c r="G3643" s="49" t="str">
        <f>[1]Source!DE5202</f>
        <v>)*12</v>
      </c>
      <c r="H3643" s="48">
        <f>[1]Source!AV5202</f>
        <v>1</v>
      </c>
      <c r="I3643" s="48">
        <f>IF([1]Source!BB5202&lt;&gt; 0, [1]Source!BB5202, 1)</f>
        <v>1</v>
      </c>
      <c r="J3643" s="42">
        <f>[1]Source!Q5202</f>
        <v>568.79999999999995</v>
      </c>
      <c r="K3643" s="42"/>
    </row>
    <row r="3644" spans="1:22" ht="14.5" x14ac:dyDescent="0.35">
      <c r="A3644" s="51"/>
      <c r="B3644" s="51"/>
      <c r="C3644" s="51" t="s">
        <v>181</v>
      </c>
      <c r="D3644" s="50"/>
      <c r="E3644" s="48"/>
      <c r="F3644" s="42">
        <f>[1]Source!AN5202</f>
        <v>15.47</v>
      </c>
      <c r="G3644" s="49" t="str">
        <f>[1]Source!DF5202</f>
        <v>)*12</v>
      </c>
      <c r="H3644" s="48">
        <f>[1]Source!AV5202</f>
        <v>1</v>
      </c>
      <c r="I3644" s="48">
        <f>IF([1]Source!BS5202&lt;&gt; 0, [1]Source!BS5202, 1)</f>
        <v>1</v>
      </c>
      <c r="J3644" s="52">
        <f>[1]Source!R5202</f>
        <v>371.28</v>
      </c>
      <c r="K3644" s="42"/>
    </row>
    <row r="3645" spans="1:22" ht="14.5" x14ac:dyDescent="0.35">
      <c r="A3645" s="51"/>
      <c r="B3645" s="51"/>
      <c r="C3645" s="51" t="s">
        <v>180</v>
      </c>
      <c r="D3645" s="50"/>
      <c r="E3645" s="48"/>
      <c r="F3645" s="42">
        <f>[1]Source!AL5202</f>
        <v>0.44</v>
      </c>
      <c r="G3645" s="49" t="str">
        <f>[1]Source!DD5202</f>
        <v>)*12</v>
      </c>
      <c r="H3645" s="48">
        <f>[1]Source!AW5202</f>
        <v>1</v>
      </c>
      <c r="I3645" s="48">
        <f>IF([1]Source!BC5202&lt;&gt; 0, [1]Source!BC5202, 1)</f>
        <v>1</v>
      </c>
      <c r="J3645" s="42">
        <f>[1]Source!P5202</f>
        <v>10.56</v>
      </c>
      <c r="K3645" s="42"/>
    </row>
    <row r="3646" spans="1:22" ht="14.5" x14ac:dyDescent="0.35">
      <c r="A3646" s="51"/>
      <c r="B3646" s="51"/>
      <c r="C3646" s="51" t="s">
        <v>179</v>
      </c>
      <c r="D3646" s="50" t="s">
        <v>176</v>
      </c>
      <c r="E3646" s="48">
        <f>[1]Source!AT5202</f>
        <v>70</v>
      </c>
      <c r="F3646" s="42"/>
      <c r="G3646" s="49"/>
      <c r="H3646" s="48"/>
      <c r="I3646" s="48"/>
      <c r="J3646" s="42">
        <f>SUM(R3641:R3645)</f>
        <v>3537.74</v>
      </c>
      <c r="K3646" s="42"/>
    </row>
    <row r="3647" spans="1:22" ht="14.5" x14ac:dyDescent="0.35">
      <c r="A3647" s="51"/>
      <c r="B3647" s="51"/>
      <c r="C3647" s="51" t="s">
        <v>178</v>
      </c>
      <c r="D3647" s="50" t="s">
        <v>176</v>
      </c>
      <c r="E3647" s="48">
        <f>[1]Source!AU5202</f>
        <v>10</v>
      </c>
      <c r="F3647" s="42"/>
      <c r="G3647" s="49"/>
      <c r="H3647" s="48"/>
      <c r="I3647" s="48"/>
      <c r="J3647" s="42">
        <f>SUM(T3641:T3646)</f>
        <v>505.39</v>
      </c>
      <c r="K3647" s="42"/>
    </row>
    <row r="3648" spans="1:22" ht="14.5" x14ac:dyDescent="0.35">
      <c r="A3648" s="51"/>
      <c r="B3648" s="51"/>
      <c r="C3648" s="51" t="s">
        <v>177</v>
      </c>
      <c r="D3648" s="50" t="s">
        <v>176</v>
      </c>
      <c r="E3648" s="48">
        <f>108</f>
        <v>108</v>
      </c>
      <c r="F3648" s="42"/>
      <c r="G3648" s="49"/>
      <c r="H3648" s="48"/>
      <c r="I3648" s="48"/>
      <c r="J3648" s="42">
        <f>SUM(V3641:V3647)</f>
        <v>400.98</v>
      </c>
      <c r="K3648" s="42"/>
    </row>
    <row r="3649" spans="1:32" ht="14.5" x14ac:dyDescent="0.35">
      <c r="A3649" s="51"/>
      <c r="B3649" s="51"/>
      <c r="C3649" s="51" t="s">
        <v>175</v>
      </c>
      <c r="D3649" s="50" t="s">
        <v>174</v>
      </c>
      <c r="E3649" s="48">
        <f>[1]Source!AQ5202</f>
        <v>0.57999999999999996</v>
      </c>
      <c r="F3649" s="42"/>
      <c r="G3649" s="49" t="str">
        <f>[1]Source!DI5202</f>
        <v>)*12</v>
      </c>
      <c r="H3649" s="48">
        <f>[1]Source!AV5202</f>
        <v>1</v>
      </c>
      <c r="I3649" s="48"/>
      <c r="J3649" s="42"/>
      <c r="K3649" s="42">
        <f>[1]Source!U5202</f>
        <v>13.919999999999998</v>
      </c>
    </row>
    <row r="3650" spans="1:32" ht="14" x14ac:dyDescent="0.3">
      <c r="A3650" s="47"/>
      <c r="B3650" s="47"/>
      <c r="C3650" s="47"/>
      <c r="D3650" s="47"/>
      <c r="E3650" s="47"/>
      <c r="F3650" s="47"/>
      <c r="G3650" s="47"/>
      <c r="H3650" s="47"/>
      <c r="I3650" s="183">
        <f>J3642+J3643+J3645+J3646+J3647+J3648</f>
        <v>10077.39</v>
      </c>
      <c r="J3650" s="183"/>
      <c r="K3650" s="46">
        <f>IF([1]Source!I5202&lt;&gt;0, ROUND(I3650/[1]Source!I5202, 2), 0)</f>
        <v>5038.7</v>
      </c>
      <c r="P3650" s="45">
        <f>I3650</f>
        <v>10077.39</v>
      </c>
    </row>
    <row r="3652" spans="1:32" ht="14" x14ac:dyDescent="0.3">
      <c r="A3652" s="189" t="str">
        <f>CONCATENATE("Итого по подразделу: ",IF([1]Source!G5204&lt;&gt;"Новый подраздел", [1]Source!G5204, ""))</f>
        <v>Итого по подразделу: Узел обвязки регулирующего клапана и насоса системы П2 П3</v>
      </c>
      <c r="B3652" s="189"/>
      <c r="C3652" s="189"/>
      <c r="D3652" s="189"/>
      <c r="E3652" s="189"/>
      <c r="F3652" s="189"/>
      <c r="G3652" s="189"/>
      <c r="H3652" s="189"/>
      <c r="I3652" s="184">
        <f>SUM(P3614:P3651)</f>
        <v>21157.54</v>
      </c>
      <c r="J3652" s="185"/>
      <c r="K3652" s="38"/>
      <c r="AF3652" s="37" t="str">
        <f>CONCATENATE("Итого по подразделу: ",IF([1]Source!G5204&lt;&gt;"Новый подраздел", [1]Source!G5204, ""))</f>
        <v>Итого по подразделу: Узел обвязки регулирующего клапана и насоса системы П2 П3</v>
      </c>
    </row>
    <row r="3655" spans="1:32" ht="16.5" x14ac:dyDescent="0.35">
      <c r="A3655" s="190" t="str">
        <f>CONCATENATE("Подраздел: ",IF([1]Source!G5234&lt;&gt;"Новый подраздел", [1]Source!G5234, ""))</f>
        <v>Подраздел: Узел обвязки регулирующего клапана и насоса системы П4 П5</v>
      </c>
      <c r="B3655" s="190"/>
      <c r="C3655" s="190"/>
      <c r="D3655" s="190"/>
      <c r="E3655" s="190"/>
      <c r="F3655" s="190"/>
      <c r="G3655" s="190"/>
      <c r="H3655" s="190"/>
      <c r="I3655" s="190"/>
      <c r="J3655" s="190"/>
      <c r="K3655" s="190"/>
    </row>
    <row r="3656" spans="1:32" ht="56" x14ac:dyDescent="0.35">
      <c r="A3656" s="51">
        <v>346</v>
      </c>
      <c r="B3656" s="51" t="str">
        <f>[1]Source!F5238</f>
        <v>1.24-2503-4-18/1</v>
      </c>
      <c r="C3656" s="51" t="str">
        <f>[1]Source!G5238</f>
        <v>Техническое обслуживание циркуляционных насосов систем отопления с тепловыми насосами - ежемесячное</v>
      </c>
      <c r="D3656" s="50" t="str">
        <f>[1]Source!H5238</f>
        <v>шт.</v>
      </c>
      <c r="E3656" s="48">
        <f>[1]Source!I5238</f>
        <v>2</v>
      </c>
      <c r="F3656" s="42"/>
      <c r="G3656" s="49"/>
      <c r="H3656" s="48"/>
      <c r="I3656" s="48"/>
      <c r="J3656" s="42"/>
      <c r="K3656" s="42"/>
      <c r="Q3656">
        <f>ROUND(([1]Source!BZ5238/100)*ROUND(([1]Source!AF5238*[1]Source!AV5238)*[1]Source!I5238, 2), 2)</f>
        <v>902.38</v>
      </c>
      <c r="R3656">
        <f>[1]Source!X5238</f>
        <v>902.38</v>
      </c>
      <c r="S3656">
        <f>ROUND(([1]Source!CA5238/100)*ROUND(([1]Source!AF5238*[1]Source!AV5238)*[1]Source!I5238, 2), 2)</f>
        <v>128.91</v>
      </c>
      <c r="T3656">
        <f>[1]Source!Y5238</f>
        <v>128.91</v>
      </c>
      <c r="U3656">
        <f>ROUND((175/100)*ROUND(([1]Source!AE5238*[1]Source!AV5238)*[1]Source!I5238, 2), 2)</f>
        <v>1082.6199999999999</v>
      </c>
      <c r="V3656">
        <f>ROUND((108/100)*ROUND([1]Source!CS5238*[1]Source!I5238, 2), 2)</f>
        <v>668.13</v>
      </c>
    </row>
    <row r="3657" spans="1:32" ht="14.5" x14ac:dyDescent="0.35">
      <c r="A3657" s="51"/>
      <c r="B3657" s="51"/>
      <c r="C3657" s="51" t="s">
        <v>183</v>
      </c>
      <c r="D3657" s="50"/>
      <c r="E3657" s="48"/>
      <c r="F3657" s="42">
        <f>[1]Source!AO5238</f>
        <v>161.13999999999999</v>
      </c>
      <c r="G3657" s="49" t="str">
        <f>[1]Source!DG5238</f>
        <v>)*4</v>
      </c>
      <c r="H3657" s="48">
        <f>[1]Source!AV5238</f>
        <v>1</v>
      </c>
      <c r="I3657" s="48">
        <f>IF([1]Source!BA5238&lt;&gt; 0, [1]Source!BA5238, 1)</f>
        <v>1</v>
      </c>
      <c r="J3657" s="42">
        <f>[1]Source!S5238</f>
        <v>1289.1199999999999</v>
      </c>
      <c r="K3657" s="42"/>
    </row>
    <row r="3658" spans="1:32" ht="14.5" x14ac:dyDescent="0.35">
      <c r="A3658" s="51"/>
      <c r="B3658" s="51"/>
      <c r="C3658" s="51" t="s">
        <v>182</v>
      </c>
      <c r="D3658" s="50"/>
      <c r="E3658" s="48"/>
      <c r="F3658" s="42">
        <f>[1]Source!AM5238</f>
        <v>118.48</v>
      </c>
      <c r="G3658" s="49" t="str">
        <f>[1]Source!DE5238</f>
        <v>)*4</v>
      </c>
      <c r="H3658" s="48">
        <f>[1]Source!AV5238</f>
        <v>1</v>
      </c>
      <c r="I3658" s="48">
        <f>IF([1]Source!BB5238&lt;&gt; 0, [1]Source!BB5238, 1)</f>
        <v>1</v>
      </c>
      <c r="J3658" s="42">
        <f>[1]Source!Q5238</f>
        <v>947.84</v>
      </c>
      <c r="K3658" s="42"/>
    </row>
    <row r="3659" spans="1:32" ht="14.5" x14ac:dyDescent="0.35">
      <c r="A3659" s="51"/>
      <c r="B3659" s="51"/>
      <c r="C3659" s="51" t="s">
        <v>181</v>
      </c>
      <c r="D3659" s="50"/>
      <c r="E3659" s="48"/>
      <c r="F3659" s="42">
        <f>[1]Source!AN5238</f>
        <v>77.33</v>
      </c>
      <c r="G3659" s="49" t="str">
        <f>[1]Source!DF5238</f>
        <v>)*4</v>
      </c>
      <c r="H3659" s="48">
        <f>[1]Source!AV5238</f>
        <v>1</v>
      </c>
      <c r="I3659" s="48">
        <f>IF([1]Source!BS5238&lt;&gt; 0, [1]Source!BS5238, 1)</f>
        <v>1</v>
      </c>
      <c r="J3659" s="52">
        <f>[1]Source!R5238</f>
        <v>618.64</v>
      </c>
      <c r="K3659" s="42"/>
    </row>
    <row r="3660" spans="1:32" ht="14.5" x14ac:dyDescent="0.35">
      <c r="A3660" s="51"/>
      <c r="B3660" s="51"/>
      <c r="C3660" s="51" t="s">
        <v>180</v>
      </c>
      <c r="D3660" s="50"/>
      <c r="E3660" s="48"/>
      <c r="F3660" s="42">
        <f>[1]Source!AL5238</f>
        <v>0.59</v>
      </c>
      <c r="G3660" s="49" t="str">
        <f>[1]Source!DD5238</f>
        <v>)*4</v>
      </c>
      <c r="H3660" s="48">
        <f>[1]Source!AW5238</f>
        <v>1</v>
      </c>
      <c r="I3660" s="48">
        <f>IF([1]Source!BC5238&lt;&gt; 0, [1]Source!BC5238, 1)</f>
        <v>1</v>
      </c>
      <c r="J3660" s="42">
        <f>[1]Source!P5238</f>
        <v>4.72</v>
      </c>
      <c r="K3660" s="42"/>
    </row>
    <row r="3661" spans="1:32" ht="14.5" x14ac:dyDescent="0.35">
      <c r="A3661" s="51"/>
      <c r="B3661" s="51"/>
      <c r="C3661" s="51" t="s">
        <v>179</v>
      </c>
      <c r="D3661" s="50" t="s">
        <v>176</v>
      </c>
      <c r="E3661" s="48">
        <f>[1]Source!AT5238</f>
        <v>70</v>
      </c>
      <c r="F3661" s="42"/>
      <c r="G3661" s="49"/>
      <c r="H3661" s="48"/>
      <c r="I3661" s="48"/>
      <c r="J3661" s="42">
        <f>SUM(R3656:R3660)</f>
        <v>902.38</v>
      </c>
      <c r="K3661" s="42"/>
    </row>
    <row r="3662" spans="1:32" ht="14.5" x14ac:dyDescent="0.35">
      <c r="A3662" s="51"/>
      <c r="B3662" s="51"/>
      <c r="C3662" s="51" t="s">
        <v>178</v>
      </c>
      <c r="D3662" s="50" t="s">
        <v>176</v>
      </c>
      <c r="E3662" s="48">
        <f>[1]Source!AU5238</f>
        <v>10</v>
      </c>
      <c r="F3662" s="42"/>
      <c r="G3662" s="49"/>
      <c r="H3662" s="48"/>
      <c r="I3662" s="48"/>
      <c r="J3662" s="42">
        <f>SUM(T3656:T3661)</f>
        <v>128.91</v>
      </c>
      <c r="K3662" s="42"/>
    </row>
    <row r="3663" spans="1:32" ht="14.5" x14ac:dyDescent="0.35">
      <c r="A3663" s="51"/>
      <c r="B3663" s="51"/>
      <c r="C3663" s="51" t="s">
        <v>177</v>
      </c>
      <c r="D3663" s="50" t="s">
        <v>176</v>
      </c>
      <c r="E3663" s="48">
        <f>108</f>
        <v>108</v>
      </c>
      <c r="F3663" s="42"/>
      <c r="G3663" s="49"/>
      <c r="H3663" s="48"/>
      <c r="I3663" s="48"/>
      <c r="J3663" s="42">
        <f>SUM(V3656:V3662)</f>
        <v>668.13</v>
      </c>
      <c r="K3663" s="42"/>
    </row>
    <row r="3664" spans="1:32" ht="14.5" x14ac:dyDescent="0.35">
      <c r="A3664" s="51"/>
      <c r="B3664" s="51"/>
      <c r="C3664" s="51" t="s">
        <v>175</v>
      </c>
      <c r="D3664" s="50" t="s">
        <v>174</v>
      </c>
      <c r="E3664" s="48">
        <f>[1]Source!AQ5238</f>
        <v>0.42</v>
      </c>
      <c r="F3664" s="42"/>
      <c r="G3664" s="49" t="str">
        <f>[1]Source!DI5238</f>
        <v>)*4</v>
      </c>
      <c r="H3664" s="48">
        <f>[1]Source!AV5238</f>
        <v>1</v>
      </c>
      <c r="I3664" s="48"/>
      <c r="J3664" s="42"/>
      <c r="K3664" s="42">
        <f>[1]Source!U5238</f>
        <v>3.36</v>
      </c>
    </row>
    <row r="3665" spans="1:22" ht="14" x14ac:dyDescent="0.3">
      <c r="A3665" s="47"/>
      <c r="B3665" s="47"/>
      <c r="C3665" s="47"/>
      <c r="D3665" s="47"/>
      <c r="E3665" s="47"/>
      <c r="F3665" s="47"/>
      <c r="G3665" s="47"/>
      <c r="H3665" s="47"/>
      <c r="I3665" s="183">
        <f>J3657+J3658+J3660+J3661+J3662+J3663</f>
        <v>3941.1</v>
      </c>
      <c r="J3665" s="183"/>
      <c r="K3665" s="46">
        <f>IF([1]Source!I5238&lt;&gt;0, ROUND(I3665/[1]Source!I5238, 2), 0)</f>
        <v>1970.55</v>
      </c>
      <c r="P3665" s="45">
        <f>I3665</f>
        <v>3941.1</v>
      </c>
    </row>
    <row r="3666" spans="1:22" ht="28" x14ac:dyDescent="0.35">
      <c r="A3666" s="51">
        <v>347</v>
      </c>
      <c r="B3666" s="51" t="str">
        <f>[1]Source!F5239</f>
        <v>1.15-2303-4-2/1</v>
      </c>
      <c r="C3666" s="51" t="str">
        <f>[1]Source!G5239</f>
        <v>Прочистка сетчатых фильтров грубой очистки воды диаметром до 50 мм</v>
      </c>
      <c r="D3666" s="50" t="str">
        <f>[1]Source!H5239</f>
        <v>10 шт.</v>
      </c>
      <c r="E3666" s="48">
        <f>[1]Source!I5239</f>
        <v>0.2</v>
      </c>
      <c r="F3666" s="42"/>
      <c r="G3666" s="49"/>
      <c r="H3666" s="48"/>
      <c r="I3666" s="48"/>
      <c r="J3666" s="42"/>
      <c r="K3666" s="42"/>
      <c r="Q3666">
        <f>ROUND(([1]Source!BZ5239/100)*ROUND(([1]Source!AF5239*[1]Source!AV5239)*[1]Source!I5239, 2), 2)</f>
        <v>110.21</v>
      </c>
      <c r="R3666">
        <f>[1]Source!X5239</f>
        <v>110.21</v>
      </c>
      <c r="S3666">
        <f>ROUND(([1]Source!CA5239/100)*ROUND(([1]Source!AF5239*[1]Source!AV5239)*[1]Source!I5239, 2), 2)</f>
        <v>15.74</v>
      </c>
      <c r="T3666">
        <f>[1]Source!Y5239</f>
        <v>15.74</v>
      </c>
      <c r="U3666">
        <f>ROUND((175/100)*ROUND(([1]Source!AE5239*[1]Source!AV5239)*[1]Source!I5239, 2), 2)</f>
        <v>0</v>
      </c>
      <c r="V3666">
        <f>ROUND((108/100)*ROUND([1]Source!CS5239*[1]Source!I5239, 2), 2)</f>
        <v>0</v>
      </c>
    </row>
    <row r="3667" spans="1:22" x14ac:dyDescent="0.25">
      <c r="C3667" s="53" t="str">
        <f>"Объем: "&amp;[1]Source!I5239&amp;"=2/"&amp;"10"</f>
        <v>Объем: 0,2=2/10</v>
      </c>
    </row>
    <row r="3668" spans="1:22" ht="14.5" x14ac:dyDescent="0.35">
      <c r="A3668" s="51"/>
      <c r="B3668" s="51"/>
      <c r="C3668" s="51" t="s">
        <v>183</v>
      </c>
      <c r="D3668" s="50"/>
      <c r="E3668" s="48"/>
      <c r="F3668" s="42">
        <f>[1]Source!AO5239</f>
        <v>787.21</v>
      </c>
      <c r="G3668" s="49" t="str">
        <f>[1]Source!DG5239</f>
        <v/>
      </c>
      <c r="H3668" s="48">
        <f>[1]Source!AV5239</f>
        <v>1</v>
      </c>
      <c r="I3668" s="48">
        <f>IF([1]Source!BA5239&lt;&gt; 0, [1]Source!BA5239, 1)</f>
        <v>1</v>
      </c>
      <c r="J3668" s="42">
        <f>[1]Source!S5239</f>
        <v>157.44</v>
      </c>
      <c r="K3668" s="42"/>
    </row>
    <row r="3669" spans="1:22" ht="14.5" x14ac:dyDescent="0.35">
      <c r="A3669" s="51"/>
      <c r="B3669" s="51"/>
      <c r="C3669" s="51" t="s">
        <v>179</v>
      </c>
      <c r="D3669" s="50" t="s">
        <v>176</v>
      </c>
      <c r="E3669" s="48">
        <f>[1]Source!AT5239</f>
        <v>70</v>
      </c>
      <c r="F3669" s="42"/>
      <c r="G3669" s="49"/>
      <c r="H3669" s="48"/>
      <c r="I3669" s="48"/>
      <c r="J3669" s="42">
        <f>SUM(R3666:R3668)</f>
        <v>110.21</v>
      </c>
      <c r="K3669" s="42"/>
    </row>
    <row r="3670" spans="1:22" ht="14.5" x14ac:dyDescent="0.35">
      <c r="A3670" s="51"/>
      <c r="B3670" s="51"/>
      <c r="C3670" s="51" t="s">
        <v>178</v>
      </c>
      <c r="D3670" s="50" t="s">
        <v>176</v>
      </c>
      <c r="E3670" s="48">
        <f>[1]Source!AU5239</f>
        <v>10</v>
      </c>
      <c r="F3670" s="42"/>
      <c r="G3670" s="49"/>
      <c r="H3670" s="48"/>
      <c r="I3670" s="48"/>
      <c r="J3670" s="42">
        <f>SUM(T3666:T3669)</f>
        <v>15.74</v>
      </c>
      <c r="K3670" s="42"/>
    </row>
    <row r="3671" spans="1:22" ht="14.5" x14ac:dyDescent="0.35">
      <c r="A3671" s="51"/>
      <c r="B3671" s="51"/>
      <c r="C3671" s="51" t="s">
        <v>175</v>
      </c>
      <c r="D3671" s="50" t="s">
        <v>174</v>
      </c>
      <c r="E3671" s="48">
        <f>[1]Source!AQ5239</f>
        <v>2.33</v>
      </c>
      <c r="F3671" s="42"/>
      <c r="G3671" s="49" t="str">
        <f>[1]Source!DI5239</f>
        <v/>
      </c>
      <c r="H3671" s="48">
        <f>[1]Source!AV5239</f>
        <v>1</v>
      </c>
      <c r="I3671" s="48"/>
      <c r="J3671" s="42"/>
      <c r="K3671" s="42">
        <f>[1]Source!U5239</f>
        <v>0.46600000000000003</v>
      </c>
    </row>
    <row r="3672" spans="1:22" ht="14" x14ac:dyDescent="0.3">
      <c r="A3672" s="47"/>
      <c r="B3672" s="47"/>
      <c r="C3672" s="47"/>
      <c r="D3672" s="47"/>
      <c r="E3672" s="47"/>
      <c r="F3672" s="47"/>
      <c r="G3672" s="47"/>
      <c r="H3672" s="47"/>
      <c r="I3672" s="183">
        <f>J3668+J3669+J3670</f>
        <v>283.39</v>
      </c>
      <c r="J3672" s="183"/>
      <c r="K3672" s="46">
        <f>IF([1]Source!I5239&lt;&gt;0, ROUND(I3672/[1]Source!I5239, 2), 0)</f>
        <v>1416.95</v>
      </c>
      <c r="P3672" s="45">
        <f>I3672</f>
        <v>283.39</v>
      </c>
    </row>
    <row r="3673" spans="1:22" ht="42" x14ac:dyDescent="0.35">
      <c r="A3673" s="51">
        <v>348</v>
      </c>
      <c r="B3673" s="51" t="str">
        <f>[1]Source!F5240</f>
        <v>1.23-2103-41-1/1</v>
      </c>
      <c r="C3673" s="51" t="str">
        <f>[1]Source!G5240</f>
        <v>Техническое обслуживание регулирующего клапана (балансировочные)</v>
      </c>
      <c r="D3673" s="50" t="str">
        <f>[1]Source!H5240</f>
        <v>шт.</v>
      </c>
      <c r="E3673" s="48">
        <f>[1]Source!I5240</f>
        <v>2</v>
      </c>
      <c r="F3673" s="42"/>
      <c r="G3673" s="49"/>
      <c r="H3673" s="48"/>
      <c r="I3673" s="48"/>
      <c r="J3673" s="42"/>
      <c r="K3673" s="42"/>
      <c r="Q3673">
        <f>ROUND(([1]Source!BZ5240/100)*ROUND(([1]Source!AF5240*[1]Source!AV5240)*[1]Source!I5240, 2), 2)</f>
        <v>1912.01</v>
      </c>
      <c r="R3673">
        <f>[1]Source!X5240</f>
        <v>1912.01</v>
      </c>
      <c r="S3673">
        <f>ROUND(([1]Source!CA5240/100)*ROUND(([1]Source!AF5240*[1]Source!AV5240)*[1]Source!I5240, 2), 2)</f>
        <v>273.14</v>
      </c>
      <c r="T3673">
        <f>[1]Source!Y5240</f>
        <v>273.14</v>
      </c>
      <c r="U3673">
        <f>ROUND((175/100)*ROUND(([1]Source!AE5240*[1]Source!AV5240)*[1]Source!I5240, 2), 2)</f>
        <v>1299.06</v>
      </c>
      <c r="V3673">
        <f>ROUND((108/100)*ROUND([1]Source!CS5240*[1]Source!I5240, 2), 2)</f>
        <v>801.71</v>
      </c>
    </row>
    <row r="3674" spans="1:22" ht="14.5" x14ac:dyDescent="0.35">
      <c r="A3674" s="51"/>
      <c r="B3674" s="51"/>
      <c r="C3674" s="51" t="s">
        <v>183</v>
      </c>
      <c r="D3674" s="50"/>
      <c r="E3674" s="48"/>
      <c r="F3674" s="42">
        <f>[1]Source!AO5240</f>
        <v>113.81</v>
      </c>
      <c r="G3674" s="49" t="str">
        <f>[1]Source!DG5240</f>
        <v>)*12</v>
      </c>
      <c r="H3674" s="48">
        <f>[1]Source!AV5240</f>
        <v>1</v>
      </c>
      <c r="I3674" s="48">
        <f>IF([1]Source!BA5240&lt;&gt; 0, [1]Source!BA5240, 1)</f>
        <v>1</v>
      </c>
      <c r="J3674" s="42">
        <f>[1]Source!S5240</f>
        <v>2731.44</v>
      </c>
      <c r="K3674" s="42"/>
    </row>
    <row r="3675" spans="1:22" ht="14.5" x14ac:dyDescent="0.35">
      <c r="A3675" s="51"/>
      <c r="B3675" s="51"/>
      <c r="C3675" s="51" t="s">
        <v>182</v>
      </c>
      <c r="D3675" s="50"/>
      <c r="E3675" s="48"/>
      <c r="F3675" s="42">
        <f>[1]Source!AM5240</f>
        <v>47.39</v>
      </c>
      <c r="G3675" s="49" t="str">
        <f>[1]Source!DE5240</f>
        <v>)*12</v>
      </c>
      <c r="H3675" s="48">
        <f>[1]Source!AV5240</f>
        <v>1</v>
      </c>
      <c r="I3675" s="48">
        <f>IF([1]Source!BB5240&lt;&gt; 0, [1]Source!BB5240, 1)</f>
        <v>1</v>
      </c>
      <c r="J3675" s="42">
        <f>[1]Source!Q5240</f>
        <v>1137.3599999999999</v>
      </c>
      <c r="K3675" s="42"/>
    </row>
    <row r="3676" spans="1:22" ht="14.5" x14ac:dyDescent="0.35">
      <c r="A3676" s="51"/>
      <c r="B3676" s="51"/>
      <c r="C3676" s="51" t="s">
        <v>181</v>
      </c>
      <c r="D3676" s="50"/>
      <c r="E3676" s="48"/>
      <c r="F3676" s="42">
        <f>[1]Source!AN5240</f>
        <v>30.93</v>
      </c>
      <c r="G3676" s="49" t="str">
        <f>[1]Source!DF5240</f>
        <v>)*12</v>
      </c>
      <c r="H3676" s="48">
        <f>[1]Source!AV5240</f>
        <v>1</v>
      </c>
      <c r="I3676" s="48">
        <f>IF([1]Source!BS5240&lt;&gt; 0, [1]Source!BS5240, 1)</f>
        <v>1</v>
      </c>
      <c r="J3676" s="52">
        <f>[1]Source!R5240</f>
        <v>742.32</v>
      </c>
      <c r="K3676" s="42"/>
    </row>
    <row r="3677" spans="1:22" ht="14.5" x14ac:dyDescent="0.35">
      <c r="A3677" s="51"/>
      <c r="B3677" s="51"/>
      <c r="C3677" s="51" t="s">
        <v>179</v>
      </c>
      <c r="D3677" s="50" t="s">
        <v>176</v>
      </c>
      <c r="E3677" s="48">
        <f>[1]Source!AT5240</f>
        <v>70</v>
      </c>
      <c r="F3677" s="42"/>
      <c r="G3677" s="49"/>
      <c r="H3677" s="48"/>
      <c r="I3677" s="48"/>
      <c r="J3677" s="42">
        <f>SUM(R3673:R3676)</f>
        <v>1912.01</v>
      </c>
      <c r="K3677" s="42"/>
    </row>
    <row r="3678" spans="1:22" ht="14.5" x14ac:dyDescent="0.35">
      <c r="A3678" s="51"/>
      <c r="B3678" s="51"/>
      <c r="C3678" s="51" t="s">
        <v>178</v>
      </c>
      <c r="D3678" s="50" t="s">
        <v>176</v>
      </c>
      <c r="E3678" s="48">
        <f>[1]Source!AU5240</f>
        <v>10</v>
      </c>
      <c r="F3678" s="42"/>
      <c r="G3678" s="49"/>
      <c r="H3678" s="48"/>
      <c r="I3678" s="48"/>
      <c r="J3678" s="42">
        <f>SUM(T3673:T3677)</f>
        <v>273.14</v>
      </c>
      <c r="K3678" s="42"/>
    </row>
    <row r="3679" spans="1:22" ht="14.5" x14ac:dyDescent="0.35">
      <c r="A3679" s="51"/>
      <c r="B3679" s="51"/>
      <c r="C3679" s="51" t="s">
        <v>177</v>
      </c>
      <c r="D3679" s="50" t="s">
        <v>176</v>
      </c>
      <c r="E3679" s="48">
        <f>108</f>
        <v>108</v>
      </c>
      <c r="F3679" s="42"/>
      <c r="G3679" s="49"/>
      <c r="H3679" s="48"/>
      <c r="I3679" s="48"/>
      <c r="J3679" s="42">
        <f>SUM(V3673:V3678)</f>
        <v>801.71</v>
      </c>
      <c r="K3679" s="42"/>
    </row>
    <row r="3680" spans="1:22" ht="14.5" x14ac:dyDescent="0.35">
      <c r="A3680" s="51"/>
      <c r="B3680" s="51"/>
      <c r="C3680" s="51" t="s">
        <v>175</v>
      </c>
      <c r="D3680" s="50" t="s">
        <v>174</v>
      </c>
      <c r="E3680" s="48">
        <f>[1]Source!AQ5240</f>
        <v>0.37</v>
      </c>
      <c r="F3680" s="42"/>
      <c r="G3680" s="49" t="str">
        <f>[1]Source!DI5240</f>
        <v>)*12</v>
      </c>
      <c r="H3680" s="48">
        <f>[1]Source!AV5240</f>
        <v>1</v>
      </c>
      <c r="I3680" s="48"/>
      <c r="J3680" s="42"/>
      <c r="K3680" s="42">
        <f>[1]Source!U5240</f>
        <v>8.879999999999999</v>
      </c>
    </row>
    <row r="3681" spans="1:32" ht="14" x14ac:dyDescent="0.3">
      <c r="A3681" s="47"/>
      <c r="B3681" s="47"/>
      <c r="C3681" s="47"/>
      <c r="D3681" s="47"/>
      <c r="E3681" s="47"/>
      <c r="F3681" s="47"/>
      <c r="G3681" s="47"/>
      <c r="H3681" s="47"/>
      <c r="I3681" s="183">
        <f>J3674+J3675+J3677+J3678+J3679</f>
        <v>6855.6600000000008</v>
      </c>
      <c r="J3681" s="183"/>
      <c r="K3681" s="46">
        <f>IF([1]Source!I5240&lt;&gt;0, ROUND(I3681/[1]Source!I5240, 2), 0)</f>
        <v>3427.83</v>
      </c>
      <c r="P3681" s="45">
        <f>I3681</f>
        <v>6855.6600000000008</v>
      </c>
    </row>
    <row r="3682" spans="1:32" ht="56" x14ac:dyDescent="0.35">
      <c r="A3682" s="51">
        <v>349</v>
      </c>
      <c r="B3682" s="51" t="str">
        <f>[1]Source!F5241</f>
        <v>1.18-2203-3-3/1</v>
      </c>
      <c r="C3682" s="51" t="str">
        <f>[1]Source!G5241</f>
        <v>Техническое обслуживание клапанов воздушных регулирующих с электроприводом диаметром/периметром до 560/1600 мм</v>
      </c>
      <c r="D3682" s="50" t="str">
        <f>[1]Source!H5241</f>
        <v>шт.</v>
      </c>
      <c r="E3682" s="48">
        <f>[1]Source!I5241</f>
        <v>2</v>
      </c>
      <c r="F3682" s="42"/>
      <c r="G3682" s="49"/>
      <c r="H3682" s="48"/>
      <c r="I3682" s="48"/>
      <c r="J3682" s="42"/>
      <c r="K3682" s="42"/>
      <c r="Q3682">
        <f>ROUND(([1]Source!BZ5241/100)*ROUND(([1]Source!AF5241*[1]Source!AV5241)*[1]Source!I5241, 2), 2)</f>
        <v>3537.74</v>
      </c>
      <c r="R3682">
        <f>[1]Source!X5241</f>
        <v>3537.74</v>
      </c>
      <c r="S3682">
        <f>ROUND(([1]Source!CA5241/100)*ROUND(([1]Source!AF5241*[1]Source!AV5241)*[1]Source!I5241, 2), 2)</f>
        <v>505.39</v>
      </c>
      <c r="T3682">
        <f>[1]Source!Y5241</f>
        <v>505.39</v>
      </c>
      <c r="U3682">
        <f>ROUND((175/100)*ROUND(([1]Source!AE5241*[1]Source!AV5241)*[1]Source!I5241, 2), 2)</f>
        <v>649.74</v>
      </c>
      <c r="V3682">
        <f>ROUND((108/100)*ROUND([1]Source!CS5241*[1]Source!I5241, 2), 2)</f>
        <v>400.98</v>
      </c>
    </row>
    <row r="3683" spans="1:32" ht="14.5" x14ac:dyDescent="0.35">
      <c r="A3683" s="51"/>
      <c r="B3683" s="51"/>
      <c r="C3683" s="51" t="s">
        <v>183</v>
      </c>
      <c r="D3683" s="50"/>
      <c r="E3683" s="48"/>
      <c r="F3683" s="42">
        <f>[1]Source!AO5241</f>
        <v>210.58</v>
      </c>
      <c r="G3683" s="49" t="str">
        <f>[1]Source!DG5241</f>
        <v>)*12</v>
      </c>
      <c r="H3683" s="48">
        <f>[1]Source!AV5241</f>
        <v>1</v>
      </c>
      <c r="I3683" s="48">
        <f>IF([1]Source!BA5241&lt;&gt; 0, [1]Source!BA5241, 1)</f>
        <v>1</v>
      </c>
      <c r="J3683" s="42">
        <f>[1]Source!S5241</f>
        <v>5053.92</v>
      </c>
      <c r="K3683" s="42"/>
    </row>
    <row r="3684" spans="1:32" ht="14.5" x14ac:dyDescent="0.35">
      <c r="A3684" s="51"/>
      <c r="B3684" s="51"/>
      <c r="C3684" s="51" t="s">
        <v>182</v>
      </c>
      <c r="D3684" s="50"/>
      <c r="E3684" s="48"/>
      <c r="F3684" s="42">
        <f>[1]Source!AM5241</f>
        <v>23.7</v>
      </c>
      <c r="G3684" s="49" t="str">
        <f>[1]Source!DE5241</f>
        <v>)*12</v>
      </c>
      <c r="H3684" s="48">
        <f>[1]Source!AV5241</f>
        <v>1</v>
      </c>
      <c r="I3684" s="48">
        <f>IF([1]Source!BB5241&lt;&gt; 0, [1]Source!BB5241, 1)</f>
        <v>1</v>
      </c>
      <c r="J3684" s="42">
        <f>[1]Source!Q5241</f>
        <v>568.79999999999995</v>
      </c>
      <c r="K3684" s="42"/>
    </row>
    <row r="3685" spans="1:32" ht="14.5" x14ac:dyDescent="0.35">
      <c r="A3685" s="51"/>
      <c r="B3685" s="51"/>
      <c r="C3685" s="51" t="s">
        <v>181</v>
      </c>
      <c r="D3685" s="50"/>
      <c r="E3685" s="48"/>
      <c r="F3685" s="42">
        <f>[1]Source!AN5241</f>
        <v>15.47</v>
      </c>
      <c r="G3685" s="49" t="str">
        <f>[1]Source!DF5241</f>
        <v>)*12</v>
      </c>
      <c r="H3685" s="48">
        <f>[1]Source!AV5241</f>
        <v>1</v>
      </c>
      <c r="I3685" s="48">
        <f>IF([1]Source!BS5241&lt;&gt; 0, [1]Source!BS5241, 1)</f>
        <v>1</v>
      </c>
      <c r="J3685" s="52">
        <f>[1]Source!R5241</f>
        <v>371.28</v>
      </c>
      <c r="K3685" s="42"/>
    </row>
    <row r="3686" spans="1:32" ht="14.5" x14ac:dyDescent="0.35">
      <c r="A3686" s="51"/>
      <c r="B3686" s="51"/>
      <c r="C3686" s="51" t="s">
        <v>180</v>
      </c>
      <c r="D3686" s="50"/>
      <c r="E3686" s="48"/>
      <c r="F3686" s="42">
        <f>[1]Source!AL5241</f>
        <v>0.44</v>
      </c>
      <c r="G3686" s="49" t="str">
        <f>[1]Source!DD5241</f>
        <v>)*12</v>
      </c>
      <c r="H3686" s="48">
        <f>[1]Source!AW5241</f>
        <v>1</v>
      </c>
      <c r="I3686" s="48">
        <f>IF([1]Source!BC5241&lt;&gt; 0, [1]Source!BC5241, 1)</f>
        <v>1</v>
      </c>
      <c r="J3686" s="42">
        <f>[1]Source!P5241</f>
        <v>10.56</v>
      </c>
      <c r="K3686" s="42"/>
    </row>
    <row r="3687" spans="1:32" ht="14.5" x14ac:dyDescent="0.35">
      <c r="A3687" s="51"/>
      <c r="B3687" s="51"/>
      <c r="C3687" s="51" t="s">
        <v>179</v>
      </c>
      <c r="D3687" s="50" t="s">
        <v>176</v>
      </c>
      <c r="E3687" s="48">
        <f>[1]Source!AT5241</f>
        <v>70</v>
      </c>
      <c r="F3687" s="42"/>
      <c r="G3687" s="49"/>
      <c r="H3687" s="48"/>
      <c r="I3687" s="48"/>
      <c r="J3687" s="42">
        <f>SUM(R3682:R3686)</f>
        <v>3537.74</v>
      </c>
      <c r="K3687" s="42"/>
    </row>
    <row r="3688" spans="1:32" ht="14.5" x14ac:dyDescent="0.35">
      <c r="A3688" s="51"/>
      <c r="B3688" s="51"/>
      <c r="C3688" s="51" t="s">
        <v>178</v>
      </c>
      <c r="D3688" s="50" t="s">
        <v>176</v>
      </c>
      <c r="E3688" s="48">
        <f>[1]Source!AU5241</f>
        <v>10</v>
      </c>
      <c r="F3688" s="42"/>
      <c r="G3688" s="49"/>
      <c r="H3688" s="48"/>
      <c r="I3688" s="48"/>
      <c r="J3688" s="42">
        <f>SUM(T3682:T3687)</f>
        <v>505.39</v>
      </c>
      <c r="K3688" s="42"/>
    </row>
    <row r="3689" spans="1:32" ht="14.5" x14ac:dyDescent="0.35">
      <c r="A3689" s="51"/>
      <c r="B3689" s="51"/>
      <c r="C3689" s="51" t="s">
        <v>177</v>
      </c>
      <c r="D3689" s="50" t="s">
        <v>176</v>
      </c>
      <c r="E3689" s="48">
        <f>108</f>
        <v>108</v>
      </c>
      <c r="F3689" s="42"/>
      <c r="G3689" s="49"/>
      <c r="H3689" s="48"/>
      <c r="I3689" s="48"/>
      <c r="J3689" s="42">
        <f>SUM(V3682:V3688)</f>
        <v>400.98</v>
      </c>
      <c r="K3689" s="42"/>
    </row>
    <row r="3690" spans="1:32" ht="14.5" x14ac:dyDescent="0.35">
      <c r="A3690" s="51"/>
      <c r="B3690" s="51"/>
      <c r="C3690" s="51" t="s">
        <v>175</v>
      </c>
      <c r="D3690" s="50" t="s">
        <v>174</v>
      </c>
      <c r="E3690" s="48">
        <f>[1]Source!AQ5241</f>
        <v>0.57999999999999996</v>
      </c>
      <c r="F3690" s="42"/>
      <c r="G3690" s="49" t="str">
        <f>[1]Source!DI5241</f>
        <v>)*12</v>
      </c>
      <c r="H3690" s="48">
        <f>[1]Source!AV5241</f>
        <v>1</v>
      </c>
      <c r="I3690" s="48"/>
      <c r="J3690" s="42"/>
      <c r="K3690" s="42">
        <f>[1]Source!U5241</f>
        <v>13.919999999999998</v>
      </c>
    </row>
    <row r="3691" spans="1:32" ht="14" x14ac:dyDescent="0.3">
      <c r="A3691" s="47"/>
      <c r="B3691" s="47"/>
      <c r="C3691" s="47"/>
      <c r="D3691" s="47"/>
      <c r="E3691" s="47"/>
      <c r="F3691" s="47"/>
      <c r="G3691" s="47"/>
      <c r="H3691" s="47"/>
      <c r="I3691" s="183">
        <f>J3683+J3684+J3686+J3687+J3688+J3689</f>
        <v>10077.39</v>
      </c>
      <c r="J3691" s="183"/>
      <c r="K3691" s="46">
        <f>IF([1]Source!I5241&lt;&gt;0, ROUND(I3691/[1]Source!I5241, 2), 0)</f>
        <v>5038.7</v>
      </c>
      <c r="P3691" s="45">
        <f>I3691</f>
        <v>10077.39</v>
      </c>
    </row>
    <row r="3693" spans="1:32" ht="14" x14ac:dyDescent="0.3">
      <c r="A3693" s="189" t="str">
        <f>CONCATENATE("Итого по подразделу: ",IF([1]Source!G5243&lt;&gt;"Новый подраздел", [1]Source!G5243, ""))</f>
        <v>Итого по подразделу: Узел обвязки регулирующего клапана и насоса системы П4 П5</v>
      </c>
      <c r="B3693" s="189"/>
      <c r="C3693" s="189"/>
      <c r="D3693" s="189"/>
      <c r="E3693" s="189"/>
      <c r="F3693" s="189"/>
      <c r="G3693" s="189"/>
      <c r="H3693" s="189"/>
      <c r="I3693" s="184">
        <f>SUM(P3655:P3692)</f>
        <v>21157.54</v>
      </c>
      <c r="J3693" s="185"/>
      <c r="K3693" s="38"/>
      <c r="AF3693" s="37" t="str">
        <f>CONCATENATE("Итого по подразделу: ",IF([1]Source!G5243&lt;&gt;"Новый подраздел", [1]Source!G5243, ""))</f>
        <v>Итого по подразделу: Узел обвязки регулирующего клапана и насоса системы П4 П5</v>
      </c>
    </row>
    <row r="3696" spans="1:32" ht="16.5" x14ac:dyDescent="0.35">
      <c r="A3696" s="190" t="str">
        <f>CONCATENATE("Подраздел: ",IF([1]Source!G5273&lt;&gt;"Новый подраздел", [1]Source!G5273, ""))</f>
        <v>Подраздел: Воздухоотводчики</v>
      </c>
      <c r="B3696" s="190"/>
      <c r="C3696" s="190"/>
      <c r="D3696" s="190"/>
      <c r="E3696" s="190"/>
      <c r="F3696" s="190"/>
      <c r="G3696" s="190"/>
      <c r="H3696" s="190"/>
      <c r="I3696" s="190"/>
      <c r="J3696" s="190"/>
      <c r="K3696" s="190"/>
    </row>
    <row r="3697" spans="1:22" ht="28" x14ac:dyDescent="0.35">
      <c r="A3697" s="51">
        <v>350</v>
      </c>
      <c r="B3697" s="51" t="str">
        <f>[1]Source!F5277</f>
        <v>1.17-2103-17-1/1</v>
      </c>
      <c r="C3697" s="51" t="str">
        <f>[1]Source!G5277</f>
        <v>Техническое обслуживание автоматического воздухоотводчика</v>
      </c>
      <c r="D3697" s="50" t="str">
        <f>[1]Source!H5277</f>
        <v>10 шт.</v>
      </c>
      <c r="E3697" s="48">
        <f>[1]Source!I5277</f>
        <v>1</v>
      </c>
      <c r="F3697" s="42"/>
      <c r="G3697" s="49"/>
      <c r="H3697" s="48"/>
      <c r="I3697" s="48"/>
      <c r="J3697" s="42"/>
      <c r="K3697" s="42"/>
      <c r="Q3697">
        <f>ROUND(([1]Source!BZ5277/100)*ROUND(([1]Source!AF5277*[1]Source!AV5277)*[1]Source!I5277, 2), 2)</f>
        <v>1437.94</v>
      </c>
      <c r="R3697">
        <f>[1]Source!X5277</f>
        <v>1437.94</v>
      </c>
      <c r="S3697">
        <f>ROUND(([1]Source!CA5277/100)*ROUND(([1]Source!AF5277*[1]Source!AV5277)*[1]Source!I5277, 2), 2)</f>
        <v>205.42</v>
      </c>
      <c r="T3697">
        <f>[1]Source!Y5277</f>
        <v>205.42</v>
      </c>
      <c r="U3697">
        <f>ROUND((175/100)*ROUND(([1]Source!AE5277*[1]Source!AV5277)*[1]Source!I5277, 2), 2)</f>
        <v>0</v>
      </c>
      <c r="V3697">
        <f>ROUND((108/100)*ROUND([1]Source!CS5277*[1]Source!I5277, 2), 2)</f>
        <v>0</v>
      </c>
    </row>
    <row r="3698" spans="1:22" x14ac:dyDescent="0.25">
      <c r="C3698" s="53" t="str">
        <f>"Объем: "&amp;[1]Source!I5277&amp;"=10/"&amp;"10"</f>
        <v>Объем: 1=10/10</v>
      </c>
    </row>
    <row r="3699" spans="1:22" ht="14.5" x14ac:dyDescent="0.35">
      <c r="A3699" s="51"/>
      <c r="B3699" s="51"/>
      <c r="C3699" s="51" t="s">
        <v>183</v>
      </c>
      <c r="D3699" s="50"/>
      <c r="E3699" s="48"/>
      <c r="F3699" s="42">
        <f>[1]Source!AO5277</f>
        <v>513.54999999999995</v>
      </c>
      <c r="G3699" s="49" t="str">
        <f>[1]Source!DG5277</f>
        <v>)*4</v>
      </c>
      <c r="H3699" s="48">
        <f>[1]Source!AV5277</f>
        <v>1</v>
      </c>
      <c r="I3699" s="48">
        <f>IF([1]Source!BA5277&lt;&gt; 0, [1]Source!BA5277, 1)</f>
        <v>1</v>
      </c>
      <c r="J3699" s="42">
        <f>[1]Source!S5277</f>
        <v>2054.1999999999998</v>
      </c>
      <c r="K3699" s="42"/>
    </row>
    <row r="3700" spans="1:22" ht="14.5" x14ac:dyDescent="0.35">
      <c r="A3700" s="51"/>
      <c r="B3700" s="51"/>
      <c r="C3700" s="51" t="s">
        <v>180</v>
      </c>
      <c r="D3700" s="50"/>
      <c r="E3700" s="48"/>
      <c r="F3700" s="42">
        <f>[1]Source!AL5277</f>
        <v>0.59</v>
      </c>
      <c r="G3700" s="49" t="str">
        <f>[1]Source!DD5277</f>
        <v>)*4</v>
      </c>
      <c r="H3700" s="48">
        <f>[1]Source!AW5277</f>
        <v>1</v>
      </c>
      <c r="I3700" s="48">
        <f>IF([1]Source!BC5277&lt;&gt; 0, [1]Source!BC5277, 1)</f>
        <v>1</v>
      </c>
      <c r="J3700" s="42">
        <f>[1]Source!P5277</f>
        <v>2.36</v>
      </c>
      <c r="K3700" s="42"/>
    </row>
    <row r="3701" spans="1:22" ht="14.5" x14ac:dyDescent="0.35">
      <c r="A3701" s="51"/>
      <c r="B3701" s="51"/>
      <c r="C3701" s="51" t="s">
        <v>179</v>
      </c>
      <c r="D3701" s="50" t="s">
        <v>176</v>
      </c>
      <c r="E3701" s="48">
        <f>[1]Source!AT5277</f>
        <v>70</v>
      </c>
      <c r="F3701" s="42"/>
      <c r="G3701" s="49"/>
      <c r="H3701" s="48"/>
      <c r="I3701" s="48"/>
      <c r="J3701" s="42">
        <f>SUM(R3697:R3700)</f>
        <v>1437.94</v>
      </c>
      <c r="K3701" s="42"/>
    </row>
    <row r="3702" spans="1:22" ht="14.5" x14ac:dyDescent="0.35">
      <c r="A3702" s="51"/>
      <c r="B3702" s="51"/>
      <c r="C3702" s="51" t="s">
        <v>178</v>
      </c>
      <c r="D3702" s="50" t="s">
        <v>176</v>
      </c>
      <c r="E3702" s="48">
        <f>[1]Source!AU5277</f>
        <v>10</v>
      </c>
      <c r="F3702" s="42"/>
      <c r="G3702" s="49"/>
      <c r="H3702" s="48"/>
      <c r="I3702" s="48"/>
      <c r="J3702" s="42">
        <f>SUM(T3697:T3701)</f>
        <v>205.42</v>
      </c>
      <c r="K3702" s="42"/>
    </row>
    <row r="3703" spans="1:22" ht="14.5" x14ac:dyDescent="0.35">
      <c r="A3703" s="51"/>
      <c r="B3703" s="51"/>
      <c r="C3703" s="51" t="s">
        <v>175</v>
      </c>
      <c r="D3703" s="50" t="s">
        <v>174</v>
      </c>
      <c r="E3703" s="48">
        <f>[1]Source!AQ5277</f>
        <v>1.52</v>
      </c>
      <c r="F3703" s="42"/>
      <c r="G3703" s="49" t="str">
        <f>[1]Source!DI5277</f>
        <v>)*4</v>
      </c>
      <c r="H3703" s="48">
        <f>[1]Source!AV5277</f>
        <v>1</v>
      </c>
      <c r="I3703" s="48"/>
      <c r="J3703" s="42"/>
      <c r="K3703" s="42">
        <f>[1]Source!U5277</f>
        <v>6.08</v>
      </c>
    </row>
    <row r="3704" spans="1:22" ht="14" x14ac:dyDescent="0.3">
      <c r="A3704" s="47"/>
      <c r="B3704" s="47"/>
      <c r="C3704" s="47"/>
      <c r="D3704" s="47"/>
      <c r="E3704" s="47"/>
      <c r="F3704" s="47"/>
      <c r="G3704" s="47"/>
      <c r="H3704" s="47"/>
      <c r="I3704" s="183">
        <f>J3699+J3700+J3701+J3702</f>
        <v>3699.92</v>
      </c>
      <c r="J3704" s="183"/>
      <c r="K3704" s="46">
        <f>IF([1]Source!I5277&lt;&gt;0, ROUND(I3704/[1]Source!I5277, 2), 0)</f>
        <v>3699.92</v>
      </c>
      <c r="P3704" s="45">
        <f>I3704</f>
        <v>3699.92</v>
      </c>
    </row>
    <row r="3706" spans="1:22" ht="14" x14ac:dyDescent="0.3">
      <c r="A3706" s="189" t="str">
        <f>CONCATENATE("Итого по подразделу: ",IF([1]Source!G5279&lt;&gt;"Новый подраздел", [1]Source!G5279, ""))</f>
        <v>Итого по подразделу: Воздухоотводчики</v>
      </c>
      <c r="B3706" s="189"/>
      <c r="C3706" s="189"/>
      <c r="D3706" s="189"/>
      <c r="E3706" s="189"/>
      <c r="F3706" s="189"/>
      <c r="G3706" s="189"/>
      <c r="H3706" s="189"/>
      <c r="I3706" s="184">
        <f>SUM(P3696:P3705)</f>
        <v>3699.92</v>
      </c>
      <c r="J3706" s="185"/>
      <c r="K3706" s="38"/>
    </row>
    <row r="3709" spans="1:22" ht="16.5" x14ac:dyDescent="0.35">
      <c r="A3709" s="190" t="str">
        <f>CONCATENATE("Подраздел: ",IF([1]Source!G5309&lt;&gt;"Новый подраздел", [1]Source!G5309, ""))</f>
        <v>Подраздел: Манометры, термометры</v>
      </c>
      <c r="B3709" s="190"/>
      <c r="C3709" s="190"/>
      <c r="D3709" s="190"/>
      <c r="E3709" s="190"/>
      <c r="F3709" s="190"/>
      <c r="G3709" s="190"/>
      <c r="H3709" s="190"/>
      <c r="I3709" s="190"/>
      <c r="J3709" s="190"/>
      <c r="K3709" s="190"/>
    </row>
    <row r="3710" spans="1:22" ht="28" x14ac:dyDescent="0.35">
      <c r="A3710" s="51">
        <v>351</v>
      </c>
      <c r="B3710" s="51" t="str">
        <f>[1]Source!F5313</f>
        <v>1.23-2103-43-1/1</v>
      </c>
      <c r="C3710" s="51" t="str">
        <f>[1]Source!G5313</f>
        <v>Техническое обслуживание манометра</v>
      </c>
      <c r="D3710" s="50" t="str">
        <f>[1]Source!H5313</f>
        <v>10 шт.</v>
      </c>
      <c r="E3710" s="48">
        <f>[1]Source!I5313</f>
        <v>2.5</v>
      </c>
      <c r="F3710" s="42"/>
      <c r="G3710" s="49"/>
      <c r="H3710" s="48"/>
      <c r="I3710" s="48"/>
      <c r="J3710" s="42"/>
      <c r="K3710" s="42"/>
      <c r="Q3710">
        <f>ROUND(([1]Source!BZ5313/100)*ROUND(([1]Source!AF5313*[1]Source!AV5313)*[1]Source!I5313, 2), 2)</f>
        <v>645.96</v>
      </c>
      <c r="R3710">
        <f>[1]Source!X5313</f>
        <v>645.96</v>
      </c>
      <c r="S3710">
        <f>ROUND(([1]Source!CA5313/100)*ROUND(([1]Source!AF5313*[1]Source!AV5313)*[1]Source!I5313, 2), 2)</f>
        <v>92.28</v>
      </c>
      <c r="T3710">
        <f>[1]Source!Y5313</f>
        <v>92.28</v>
      </c>
      <c r="U3710">
        <f>ROUND((175/100)*ROUND(([1]Source!AE5313*[1]Source!AV5313)*[1]Source!I5313, 2), 2)</f>
        <v>541.28</v>
      </c>
      <c r="V3710">
        <f>ROUND((108/100)*ROUND([1]Source!CS5313*[1]Source!I5313, 2), 2)</f>
        <v>334.04</v>
      </c>
    </row>
    <row r="3711" spans="1:22" x14ac:dyDescent="0.25">
      <c r="C3711" s="53" t="str">
        <f>"Объем: "&amp;[1]Source!I5313&amp;"=25/"&amp;"10"</f>
        <v>Объем: 2,5=25/10</v>
      </c>
    </row>
    <row r="3712" spans="1:22" ht="14.5" x14ac:dyDescent="0.35">
      <c r="A3712" s="51"/>
      <c r="B3712" s="51"/>
      <c r="C3712" s="51" t="s">
        <v>183</v>
      </c>
      <c r="D3712" s="50"/>
      <c r="E3712" s="48"/>
      <c r="F3712" s="42">
        <f>[1]Source!AO5313</f>
        <v>30.76</v>
      </c>
      <c r="G3712" s="49" t="str">
        <f>[1]Source!DG5313</f>
        <v>)*12</v>
      </c>
      <c r="H3712" s="48">
        <f>[1]Source!AV5313</f>
        <v>1</v>
      </c>
      <c r="I3712" s="48">
        <f>IF([1]Source!BA5313&lt;&gt; 0, [1]Source!BA5313, 1)</f>
        <v>1</v>
      </c>
      <c r="J3712" s="42">
        <f>[1]Source!S5313</f>
        <v>922.8</v>
      </c>
      <c r="K3712" s="42"/>
    </row>
    <row r="3713" spans="1:22" ht="14.5" x14ac:dyDescent="0.35">
      <c r="A3713" s="51"/>
      <c r="B3713" s="51"/>
      <c r="C3713" s="51" t="s">
        <v>182</v>
      </c>
      <c r="D3713" s="50"/>
      <c r="E3713" s="48"/>
      <c r="F3713" s="42">
        <f>[1]Source!AM5313</f>
        <v>15.8</v>
      </c>
      <c r="G3713" s="49" t="str">
        <f>[1]Source!DE5313</f>
        <v>)*12</v>
      </c>
      <c r="H3713" s="48">
        <f>[1]Source!AV5313</f>
        <v>1</v>
      </c>
      <c r="I3713" s="48">
        <f>IF([1]Source!BB5313&lt;&gt; 0, [1]Source!BB5313, 1)</f>
        <v>1</v>
      </c>
      <c r="J3713" s="42">
        <f>[1]Source!Q5313</f>
        <v>474</v>
      </c>
      <c r="K3713" s="42"/>
    </row>
    <row r="3714" spans="1:22" ht="14.5" x14ac:dyDescent="0.35">
      <c r="A3714" s="51"/>
      <c r="B3714" s="51"/>
      <c r="C3714" s="51" t="s">
        <v>181</v>
      </c>
      <c r="D3714" s="50"/>
      <c r="E3714" s="48"/>
      <c r="F3714" s="42">
        <f>[1]Source!AN5313</f>
        <v>10.31</v>
      </c>
      <c r="G3714" s="49" t="str">
        <f>[1]Source!DF5313</f>
        <v>)*12</v>
      </c>
      <c r="H3714" s="48">
        <f>[1]Source!AV5313</f>
        <v>1</v>
      </c>
      <c r="I3714" s="48">
        <f>IF([1]Source!BS5313&lt;&gt; 0, [1]Source!BS5313, 1)</f>
        <v>1</v>
      </c>
      <c r="J3714" s="52">
        <f>[1]Source!R5313</f>
        <v>309.3</v>
      </c>
      <c r="K3714" s="42"/>
    </row>
    <row r="3715" spans="1:22" ht="14.5" x14ac:dyDescent="0.35">
      <c r="A3715" s="51"/>
      <c r="B3715" s="51"/>
      <c r="C3715" s="51" t="s">
        <v>179</v>
      </c>
      <c r="D3715" s="50" t="s">
        <v>176</v>
      </c>
      <c r="E3715" s="48">
        <f>[1]Source!AT5313</f>
        <v>70</v>
      </c>
      <c r="F3715" s="42"/>
      <c r="G3715" s="49"/>
      <c r="H3715" s="48"/>
      <c r="I3715" s="48"/>
      <c r="J3715" s="42">
        <f>SUM(R3710:R3714)</f>
        <v>645.96</v>
      </c>
      <c r="K3715" s="42"/>
    </row>
    <row r="3716" spans="1:22" ht="14.5" x14ac:dyDescent="0.35">
      <c r="A3716" s="51"/>
      <c r="B3716" s="51"/>
      <c r="C3716" s="51" t="s">
        <v>178</v>
      </c>
      <c r="D3716" s="50" t="s">
        <v>176</v>
      </c>
      <c r="E3716" s="48">
        <f>[1]Source!AU5313</f>
        <v>10</v>
      </c>
      <c r="F3716" s="42"/>
      <c r="G3716" s="49"/>
      <c r="H3716" s="48"/>
      <c r="I3716" s="48"/>
      <c r="J3716" s="42">
        <f>SUM(T3710:T3715)</f>
        <v>92.28</v>
      </c>
      <c r="K3716" s="42"/>
    </row>
    <row r="3717" spans="1:22" ht="14.5" x14ac:dyDescent="0.35">
      <c r="A3717" s="51"/>
      <c r="B3717" s="51"/>
      <c r="C3717" s="51" t="s">
        <v>177</v>
      </c>
      <c r="D3717" s="50" t="s">
        <v>176</v>
      </c>
      <c r="E3717" s="48">
        <f>108</f>
        <v>108</v>
      </c>
      <c r="F3717" s="42"/>
      <c r="G3717" s="49"/>
      <c r="H3717" s="48"/>
      <c r="I3717" s="48"/>
      <c r="J3717" s="42">
        <f>SUM(V3710:V3716)</f>
        <v>334.04</v>
      </c>
      <c r="K3717" s="42"/>
    </row>
    <row r="3718" spans="1:22" ht="14.5" x14ac:dyDescent="0.35">
      <c r="A3718" s="51"/>
      <c r="B3718" s="51"/>
      <c r="C3718" s="51" t="s">
        <v>175</v>
      </c>
      <c r="D3718" s="50" t="s">
        <v>174</v>
      </c>
      <c r="E3718" s="48">
        <f>[1]Source!AQ5313</f>
        <v>0.1</v>
      </c>
      <c r="F3718" s="42"/>
      <c r="G3718" s="49" t="str">
        <f>[1]Source!DI5313</f>
        <v>)*12</v>
      </c>
      <c r="H3718" s="48">
        <f>[1]Source!AV5313</f>
        <v>1</v>
      </c>
      <c r="I3718" s="48"/>
      <c r="J3718" s="42"/>
      <c r="K3718" s="42">
        <f>[1]Source!U5313</f>
        <v>3.0000000000000004</v>
      </c>
    </row>
    <row r="3719" spans="1:22" ht="14" x14ac:dyDescent="0.3">
      <c r="A3719" s="47"/>
      <c r="B3719" s="47"/>
      <c r="C3719" s="47"/>
      <c r="D3719" s="47"/>
      <c r="E3719" s="47"/>
      <c r="F3719" s="47"/>
      <c r="G3719" s="47"/>
      <c r="H3719" s="47"/>
      <c r="I3719" s="183">
        <f>J3712+J3713+J3715+J3716+J3717</f>
        <v>2469.08</v>
      </c>
      <c r="J3719" s="183"/>
      <c r="K3719" s="46">
        <f>IF([1]Source!I5313&lt;&gt;0, ROUND(I3719/[1]Source!I5313, 2), 0)</f>
        <v>987.63</v>
      </c>
      <c r="P3719" s="45">
        <f>I3719</f>
        <v>2469.08</v>
      </c>
    </row>
    <row r="3720" spans="1:22" ht="28" x14ac:dyDescent="0.35">
      <c r="A3720" s="51">
        <v>352</v>
      </c>
      <c r="B3720" s="51" t="str">
        <f>[1]Source!F5314</f>
        <v>1.23-2103-42-1/1</v>
      </c>
      <c r="C3720" s="51" t="str">
        <f>[1]Source!G5314</f>
        <v>Техническое обслуживание термометра</v>
      </c>
      <c r="D3720" s="50" t="str">
        <f>[1]Source!H5314</f>
        <v>10 шт.</v>
      </c>
      <c r="E3720" s="48">
        <f>[1]Source!I5314</f>
        <v>2</v>
      </c>
      <c r="F3720" s="42"/>
      <c r="G3720" s="49"/>
      <c r="H3720" s="48"/>
      <c r="I3720" s="48"/>
      <c r="J3720" s="42"/>
      <c r="K3720" s="42"/>
      <c r="Q3720">
        <f>ROUND(([1]Source!BZ5314/100)*ROUND(([1]Source!AF5314*[1]Source!AV5314)*[1]Source!I5314, 2), 2)</f>
        <v>516.77</v>
      </c>
      <c r="R3720">
        <f>[1]Source!X5314</f>
        <v>516.77</v>
      </c>
      <c r="S3720">
        <f>ROUND(([1]Source!CA5314/100)*ROUND(([1]Source!AF5314*[1]Source!AV5314)*[1]Source!I5314, 2), 2)</f>
        <v>73.819999999999993</v>
      </c>
      <c r="T3720">
        <f>[1]Source!Y5314</f>
        <v>73.819999999999993</v>
      </c>
      <c r="U3720">
        <f>ROUND((175/100)*ROUND(([1]Source!AE5314*[1]Source!AV5314)*[1]Source!I5314, 2), 2)</f>
        <v>433.02</v>
      </c>
      <c r="V3720">
        <f>ROUND((108/100)*ROUND([1]Source!CS5314*[1]Source!I5314, 2), 2)</f>
        <v>267.24</v>
      </c>
    </row>
    <row r="3721" spans="1:22" x14ac:dyDescent="0.25">
      <c r="C3721" s="53" t="str">
        <f>"Объем: "&amp;[1]Source!I5314&amp;"=20/"&amp;"10"</f>
        <v>Объем: 2=20/10</v>
      </c>
    </row>
    <row r="3722" spans="1:22" ht="14.5" x14ac:dyDescent="0.35">
      <c r="A3722" s="51"/>
      <c r="B3722" s="51"/>
      <c r="C3722" s="51" t="s">
        <v>183</v>
      </c>
      <c r="D3722" s="50"/>
      <c r="E3722" s="48"/>
      <c r="F3722" s="42">
        <f>[1]Source!AO5314</f>
        <v>30.76</v>
      </c>
      <c r="G3722" s="49" t="str">
        <f>[1]Source!DG5314</f>
        <v>)*12</v>
      </c>
      <c r="H3722" s="48">
        <f>[1]Source!AV5314</f>
        <v>1</v>
      </c>
      <c r="I3722" s="48">
        <f>IF([1]Source!BA5314&lt;&gt; 0, [1]Source!BA5314, 1)</f>
        <v>1</v>
      </c>
      <c r="J3722" s="42">
        <f>[1]Source!S5314</f>
        <v>738.24</v>
      </c>
      <c r="K3722" s="42"/>
    </row>
    <row r="3723" spans="1:22" ht="14.5" x14ac:dyDescent="0.35">
      <c r="A3723" s="51"/>
      <c r="B3723" s="51"/>
      <c r="C3723" s="51" t="s">
        <v>182</v>
      </c>
      <c r="D3723" s="50"/>
      <c r="E3723" s="48"/>
      <c r="F3723" s="42">
        <f>[1]Source!AM5314</f>
        <v>15.8</v>
      </c>
      <c r="G3723" s="49" t="str">
        <f>[1]Source!DE5314</f>
        <v>)*12</v>
      </c>
      <c r="H3723" s="48">
        <f>[1]Source!AV5314</f>
        <v>1</v>
      </c>
      <c r="I3723" s="48">
        <f>IF([1]Source!BB5314&lt;&gt; 0, [1]Source!BB5314, 1)</f>
        <v>1</v>
      </c>
      <c r="J3723" s="42">
        <f>[1]Source!Q5314</f>
        <v>379.2</v>
      </c>
      <c r="K3723" s="42"/>
    </row>
    <row r="3724" spans="1:22" ht="14.5" x14ac:dyDescent="0.35">
      <c r="A3724" s="51"/>
      <c r="B3724" s="51"/>
      <c r="C3724" s="51" t="s">
        <v>181</v>
      </c>
      <c r="D3724" s="50"/>
      <c r="E3724" s="48"/>
      <c r="F3724" s="42">
        <f>[1]Source!AN5314</f>
        <v>10.31</v>
      </c>
      <c r="G3724" s="49" t="str">
        <f>[1]Source!DF5314</f>
        <v>)*12</v>
      </c>
      <c r="H3724" s="48">
        <f>[1]Source!AV5314</f>
        <v>1</v>
      </c>
      <c r="I3724" s="48">
        <f>IF([1]Source!BS5314&lt;&gt; 0, [1]Source!BS5314, 1)</f>
        <v>1</v>
      </c>
      <c r="J3724" s="52">
        <f>[1]Source!R5314</f>
        <v>247.44</v>
      </c>
      <c r="K3724" s="42"/>
    </row>
    <row r="3725" spans="1:22" ht="14.5" x14ac:dyDescent="0.35">
      <c r="A3725" s="51"/>
      <c r="B3725" s="51"/>
      <c r="C3725" s="51" t="s">
        <v>179</v>
      </c>
      <c r="D3725" s="50" t="s">
        <v>176</v>
      </c>
      <c r="E3725" s="48">
        <f>[1]Source!AT5314</f>
        <v>70</v>
      </c>
      <c r="F3725" s="42"/>
      <c r="G3725" s="49"/>
      <c r="H3725" s="48"/>
      <c r="I3725" s="48"/>
      <c r="J3725" s="42">
        <f>SUM(R3720:R3724)</f>
        <v>516.77</v>
      </c>
      <c r="K3725" s="42"/>
    </row>
    <row r="3726" spans="1:22" ht="14.5" x14ac:dyDescent="0.35">
      <c r="A3726" s="51"/>
      <c r="B3726" s="51"/>
      <c r="C3726" s="51" t="s">
        <v>178</v>
      </c>
      <c r="D3726" s="50" t="s">
        <v>176</v>
      </c>
      <c r="E3726" s="48">
        <f>[1]Source!AU5314</f>
        <v>10</v>
      </c>
      <c r="F3726" s="42"/>
      <c r="G3726" s="49"/>
      <c r="H3726" s="48"/>
      <c r="I3726" s="48"/>
      <c r="J3726" s="42">
        <f>SUM(T3720:T3725)</f>
        <v>73.819999999999993</v>
      </c>
      <c r="K3726" s="42"/>
    </row>
    <row r="3727" spans="1:22" ht="14.5" x14ac:dyDescent="0.35">
      <c r="A3727" s="51"/>
      <c r="B3727" s="51"/>
      <c r="C3727" s="51" t="s">
        <v>177</v>
      </c>
      <c r="D3727" s="50" t="s">
        <v>176</v>
      </c>
      <c r="E3727" s="48">
        <f>108</f>
        <v>108</v>
      </c>
      <c r="F3727" s="42"/>
      <c r="G3727" s="49"/>
      <c r="H3727" s="48"/>
      <c r="I3727" s="48"/>
      <c r="J3727" s="42">
        <f>SUM(V3720:V3726)</f>
        <v>267.24</v>
      </c>
      <c r="K3727" s="42"/>
    </row>
    <row r="3728" spans="1:22" ht="14.5" x14ac:dyDescent="0.35">
      <c r="A3728" s="51"/>
      <c r="B3728" s="51"/>
      <c r="C3728" s="51" t="s">
        <v>175</v>
      </c>
      <c r="D3728" s="50" t="s">
        <v>174</v>
      </c>
      <c r="E3728" s="48">
        <f>[1]Source!AQ5314</f>
        <v>0.1</v>
      </c>
      <c r="F3728" s="42"/>
      <c r="G3728" s="49" t="str">
        <f>[1]Source!DI5314</f>
        <v>)*12</v>
      </c>
      <c r="H3728" s="48">
        <f>[1]Source!AV5314</f>
        <v>1</v>
      </c>
      <c r="I3728" s="48"/>
      <c r="J3728" s="42"/>
      <c r="K3728" s="42">
        <f>[1]Source!U5314</f>
        <v>2.4000000000000004</v>
      </c>
    </row>
    <row r="3729" spans="1:22" ht="14" x14ac:dyDescent="0.3">
      <c r="A3729" s="47"/>
      <c r="B3729" s="47"/>
      <c r="C3729" s="47"/>
      <c r="D3729" s="47"/>
      <c r="E3729" s="47"/>
      <c r="F3729" s="47"/>
      <c r="G3729" s="47"/>
      <c r="H3729" s="47"/>
      <c r="I3729" s="183">
        <f>J3722+J3723+J3725+J3726+J3727</f>
        <v>1975.27</v>
      </c>
      <c r="J3729" s="183"/>
      <c r="K3729" s="46">
        <f>IF([1]Source!I5314&lt;&gt;0, ROUND(I3729/[1]Source!I5314, 2), 0)</f>
        <v>987.64</v>
      </c>
      <c r="P3729" s="45">
        <f>I3729</f>
        <v>1975.27</v>
      </c>
    </row>
    <row r="3730" spans="1:22" ht="28" x14ac:dyDescent="0.35">
      <c r="A3730" s="51">
        <v>353</v>
      </c>
      <c r="B3730" s="51" t="str">
        <f>[1]Source!F5315</f>
        <v>1.17-2103-16-1/1</v>
      </c>
      <c r="C3730" s="51" t="str">
        <f>[1]Source!G5315</f>
        <v>Техническое обслуживание крана трехходового шарового под манометр</v>
      </c>
      <c r="D3730" s="50" t="str">
        <f>[1]Source!H5315</f>
        <v>10 шт.</v>
      </c>
      <c r="E3730" s="48">
        <f>[1]Source!I5315</f>
        <v>2.5</v>
      </c>
      <c r="F3730" s="42"/>
      <c r="G3730" s="49"/>
      <c r="H3730" s="48"/>
      <c r="I3730" s="48"/>
      <c r="J3730" s="42"/>
      <c r="K3730" s="42"/>
      <c r="Q3730">
        <f>ROUND(([1]Source!BZ5315/100)*ROUND(([1]Source!AF5315*[1]Source!AV5315)*[1]Source!I5315, 2), 2)</f>
        <v>6385.47</v>
      </c>
      <c r="R3730">
        <f>[1]Source!X5315</f>
        <v>6385.47</v>
      </c>
      <c r="S3730">
        <f>ROUND(([1]Source!CA5315/100)*ROUND(([1]Source!AF5315*[1]Source!AV5315)*[1]Source!I5315, 2), 2)</f>
        <v>912.21</v>
      </c>
      <c r="T3730">
        <f>[1]Source!Y5315</f>
        <v>912.21</v>
      </c>
      <c r="U3730">
        <f>ROUND((175/100)*ROUND(([1]Source!AE5315*[1]Source!AV5315)*[1]Source!I5315, 2), 2)</f>
        <v>0</v>
      </c>
      <c r="V3730">
        <f>ROUND((108/100)*ROUND([1]Source!CS5315*[1]Source!I5315, 2), 2)</f>
        <v>0</v>
      </c>
    </row>
    <row r="3731" spans="1:22" x14ac:dyDescent="0.25">
      <c r="C3731" s="53" t="str">
        <f>"Объем: "&amp;[1]Source!I5315&amp;"=25/"&amp;"10"</f>
        <v>Объем: 2,5=25/10</v>
      </c>
    </row>
    <row r="3732" spans="1:22" ht="14.5" x14ac:dyDescent="0.35">
      <c r="A3732" s="51"/>
      <c r="B3732" s="51"/>
      <c r="C3732" s="51" t="s">
        <v>183</v>
      </c>
      <c r="D3732" s="50"/>
      <c r="E3732" s="48"/>
      <c r="F3732" s="42">
        <f>[1]Source!AO5315</f>
        <v>304.07</v>
      </c>
      <c r="G3732" s="49" t="str">
        <f>[1]Source!DG5315</f>
        <v>)*12</v>
      </c>
      <c r="H3732" s="48">
        <f>[1]Source!AV5315</f>
        <v>1</v>
      </c>
      <c r="I3732" s="48">
        <f>IF([1]Source!BA5315&lt;&gt; 0, [1]Source!BA5315, 1)</f>
        <v>1</v>
      </c>
      <c r="J3732" s="42">
        <f>[1]Source!S5315</f>
        <v>9122.1</v>
      </c>
      <c r="K3732" s="42"/>
    </row>
    <row r="3733" spans="1:22" ht="14.5" x14ac:dyDescent="0.35">
      <c r="A3733" s="51"/>
      <c r="B3733" s="51"/>
      <c r="C3733" s="51" t="s">
        <v>180</v>
      </c>
      <c r="D3733" s="50"/>
      <c r="E3733" s="48"/>
      <c r="F3733" s="42">
        <f>[1]Source!AL5315</f>
        <v>0.28999999999999998</v>
      </c>
      <c r="G3733" s="49" t="str">
        <f>[1]Source!DD5315</f>
        <v>)*12</v>
      </c>
      <c r="H3733" s="48">
        <f>[1]Source!AW5315</f>
        <v>1</v>
      </c>
      <c r="I3733" s="48">
        <f>IF([1]Source!BC5315&lt;&gt; 0, [1]Source!BC5315, 1)</f>
        <v>1</v>
      </c>
      <c r="J3733" s="42">
        <f>[1]Source!P5315</f>
        <v>8.6999999999999993</v>
      </c>
      <c r="K3733" s="42"/>
    </row>
    <row r="3734" spans="1:22" ht="14.5" x14ac:dyDescent="0.35">
      <c r="A3734" s="51"/>
      <c r="B3734" s="51"/>
      <c r="C3734" s="51" t="s">
        <v>179</v>
      </c>
      <c r="D3734" s="50" t="s">
        <v>176</v>
      </c>
      <c r="E3734" s="48">
        <f>[1]Source!AT5315</f>
        <v>70</v>
      </c>
      <c r="F3734" s="42"/>
      <c r="G3734" s="49"/>
      <c r="H3734" s="48"/>
      <c r="I3734" s="48"/>
      <c r="J3734" s="42">
        <f>SUM(R3730:R3733)</f>
        <v>6385.47</v>
      </c>
      <c r="K3734" s="42"/>
    </row>
    <row r="3735" spans="1:22" ht="14.5" x14ac:dyDescent="0.35">
      <c r="A3735" s="51"/>
      <c r="B3735" s="51"/>
      <c r="C3735" s="51" t="s">
        <v>178</v>
      </c>
      <c r="D3735" s="50" t="s">
        <v>176</v>
      </c>
      <c r="E3735" s="48">
        <f>[1]Source!AU5315</f>
        <v>10</v>
      </c>
      <c r="F3735" s="42"/>
      <c r="G3735" s="49"/>
      <c r="H3735" s="48"/>
      <c r="I3735" s="48"/>
      <c r="J3735" s="42">
        <f>SUM(T3730:T3734)</f>
        <v>912.21</v>
      </c>
      <c r="K3735" s="42"/>
    </row>
    <row r="3736" spans="1:22" ht="14.5" x14ac:dyDescent="0.35">
      <c r="A3736" s="51"/>
      <c r="B3736" s="51"/>
      <c r="C3736" s="51" t="s">
        <v>175</v>
      </c>
      <c r="D3736" s="50" t="s">
        <v>174</v>
      </c>
      <c r="E3736" s="48">
        <f>[1]Source!AQ5315</f>
        <v>0.9</v>
      </c>
      <c r="F3736" s="42"/>
      <c r="G3736" s="49" t="str">
        <f>[1]Source!DI5315</f>
        <v>)*12</v>
      </c>
      <c r="H3736" s="48">
        <f>[1]Source!AV5315</f>
        <v>1</v>
      </c>
      <c r="I3736" s="48"/>
      <c r="J3736" s="42"/>
      <c r="K3736" s="42">
        <f>[1]Source!U5315</f>
        <v>27</v>
      </c>
    </row>
    <row r="3737" spans="1:22" ht="14" x14ac:dyDescent="0.3">
      <c r="A3737" s="47"/>
      <c r="B3737" s="47"/>
      <c r="C3737" s="47"/>
      <c r="D3737" s="47"/>
      <c r="E3737" s="47"/>
      <c r="F3737" s="47"/>
      <c r="G3737" s="47"/>
      <c r="H3737" s="47"/>
      <c r="I3737" s="183">
        <f>J3732+J3733+J3734+J3735</f>
        <v>16428.48</v>
      </c>
      <c r="J3737" s="183"/>
      <c r="K3737" s="46">
        <f>IF([1]Source!I5315&lt;&gt;0, ROUND(I3737/[1]Source!I5315, 2), 0)</f>
        <v>6571.39</v>
      </c>
      <c r="P3737" s="45">
        <f>I3737</f>
        <v>16428.48</v>
      </c>
    </row>
    <row r="3739" spans="1:22" ht="14" x14ac:dyDescent="0.3">
      <c r="A3739" s="189" t="str">
        <f>CONCATENATE("Итого по подразделу: ",IF([1]Source!G5317&lt;&gt;"Новый подраздел", [1]Source!G5317, ""))</f>
        <v>Итого по подразделу: Манометры, термометры</v>
      </c>
      <c r="B3739" s="189"/>
      <c r="C3739" s="189"/>
      <c r="D3739" s="189"/>
      <c r="E3739" s="189"/>
      <c r="F3739" s="189"/>
      <c r="G3739" s="189"/>
      <c r="H3739" s="189"/>
      <c r="I3739" s="184">
        <f>SUM(P3709:P3738)</f>
        <v>20872.830000000002</v>
      </c>
      <c r="J3739" s="185"/>
      <c r="K3739" s="38"/>
    </row>
    <row r="3742" spans="1:22" ht="14" x14ac:dyDescent="0.3">
      <c r="A3742" s="189" t="str">
        <f>CONCATENATE("Итого по разделу: ",IF([1]Source!G5347&lt;&gt;"Новый раздел", [1]Source!G5347, ""))</f>
        <v>Итого по разделу: Теплоснабжение вентустановок</v>
      </c>
      <c r="B3742" s="189"/>
      <c r="C3742" s="189"/>
      <c r="D3742" s="189"/>
      <c r="E3742" s="189"/>
      <c r="F3742" s="189"/>
      <c r="G3742" s="189"/>
      <c r="H3742" s="189"/>
      <c r="I3742" s="184">
        <f>SUM(P3571:P3741)</f>
        <v>77466.600000000006</v>
      </c>
      <c r="J3742" s="185"/>
      <c r="K3742" s="38"/>
    </row>
    <row r="3745" spans="1:22" ht="16.5" x14ac:dyDescent="0.35">
      <c r="A3745" s="190" t="str">
        <f>CONCATENATE("Раздел: ",IF([1]Source!G5377&lt;&gt;"Новый раздел", [1]Source!G5377, ""))</f>
        <v>Раздел: Холодоснабжение VRF оборудование</v>
      </c>
      <c r="B3745" s="190"/>
      <c r="C3745" s="190"/>
      <c r="D3745" s="190"/>
      <c r="E3745" s="190"/>
      <c r="F3745" s="190"/>
      <c r="G3745" s="190"/>
      <c r="H3745" s="190"/>
      <c r="I3745" s="190"/>
      <c r="J3745" s="190"/>
      <c r="K3745" s="190"/>
    </row>
    <row r="3746" spans="1:22" ht="42" x14ac:dyDescent="0.35">
      <c r="A3746" s="51">
        <v>354</v>
      </c>
      <c r="B3746" s="51" t="str">
        <f>[1]Source!F5381</f>
        <v>1.18-2403-18-2/1</v>
      </c>
      <c r="C3746" s="51" t="str">
        <f>[1]Source!G5381</f>
        <v>Техническое обслуживание наружных блоков сплит систем мощностью свыше 10 кВт - ежемесячное</v>
      </c>
      <c r="D3746" s="50" t="str">
        <f>[1]Source!H5381</f>
        <v>1 блок</v>
      </c>
      <c r="E3746" s="48">
        <f>[1]Source!I5381</f>
        <v>5</v>
      </c>
      <c r="F3746" s="42"/>
      <c r="G3746" s="49"/>
      <c r="H3746" s="48"/>
      <c r="I3746" s="48"/>
      <c r="J3746" s="42"/>
      <c r="K3746" s="42"/>
      <c r="Q3746">
        <f>ROUND(([1]Source!BZ5381/100)*ROUND(([1]Source!AF5381*[1]Source!AV5381)*[1]Source!I5381, 2), 2)</f>
        <v>12097.68</v>
      </c>
      <c r="R3746">
        <f>[1]Source!X5381</f>
        <v>12097.68</v>
      </c>
      <c r="S3746">
        <f>ROUND(([1]Source!CA5381/100)*ROUND(([1]Source!AF5381*[1]Source!AV5381)*[1]Source!I5381, 2), 2)</f>
        <v>1728.24</v>
      </c>
      <c r="T3746">
        <f>[1]Source!Y5381</f>
        <v>1728.24</v>
      </c>
      <c r="U3746">
        <f>ROUND((175/100)*ROUND(([1]Source!AE5381*[1]Source!AV5381)*[1]Source!I5381, 2), 2)</f>
        <v>0.7</v>
      </c>
      <c r="V3746">
        <f>ROUND((108/100)*ROUND([1]Source!CS5381*[1]Source!I5381, 2), 2)</f>
        <v>0.43</v>
      </c>
    </row>
    <row r="3747" spans="1:22" ht="14.5" x14ac:dyDescent="0.35">
      <c r="A3747" s="51"/>
      <c r="B3747" s="51"/>
      <c r="C3747" s="51" t="s">
        <v>183</v>
      </c>
      <c r="D3747" s="50"/>
      <c r="E3747" s="48"/>
      <c r="F3747" s="42">
        <f>[1]Source!AO5381</f>
        <v>864.12</v>
      </c>
      <c r="G3747" s="49" t="str">
        <f>[1]Source!DG5381</f>
        <v>)*4</v>
      </c>
      <c r="H3747" s="48">
        <f>[1]Source!AV5381</f>
        <v>1</v>
      </c>
      <c r="I3747" s="48">
        <f>IF([1]Source!BA5381&lt;&gt; 0, [1]Source!BA5381, 1)</f>
        <v>1</v>
      </c>
      <c r="J3747" s="42">
        <f>[1]Source!S5381</f>
        <v>17282.400000000001</v>
      </c>
      <c r="K3747" s="42"/>
    </row>
    <row r="3748" spans="1:22" ht="14.5" x14ac:dyDescent="0.35">
      <c r="A3748" s="51"/>
      <c r="B3748" s="51"/>
      <c r="C3748" s="51" t="s">
        <v>182</v>
      </c>
      <c r="D3748" s="50"/>
      <c r="E3748" s="48"/>
      <c r="F3748" s="42">
        <f>[1]Source!AM5381</f>
        <v>7.67</v>
      </c>
      <c r="G3748" s="49" t="str">
        <f>[1]Source!DE5381</f>
        <v>)*4</v>
      </c>
      <c r="H3748" s="48">
        <f>[1]Source!AV5381</f>
        <v>1</v>
      </c>
      <c r="I3748" s="48">
        <f>IF([1]Source!BB5381&lt;&gt; 0, [1]Source!BB5381, 1)</f>
        <v>1</v>
      </c>
      <c r="J3748" s="42">
        <f>[1]Source!Q5381</f>
        <v>153.4</v>
      </c>
      <c r="K3748" s="42"/>
    </row>
    <row r="3749" spans="1:22" ht="14.5" x14ac:dyDescent="0.35">
      <c r="A3749" s="51"/>
      <c r="B3749" s="51"/>
      <c r="C3749" s="51" t="s">
        <v>181</v>
      </c>
      <c r="D3749" s="50"/>
      <c r="E3749" s="48"/>
      <c r="F3749" s="42">
        <f>[1]Source!AN5381</f>
        <v>0.02</v>
      </c>
      <c r="G3749" s="49" t="str">
        <f>[1]Source!DF5381</f>
        <v>)*4</v>
      </c>
      <c r="H3749" s="48">
        <f>[1]Source!AV5381</f>
        <v>1</v>
      </c>
      <c r="I3749" s="48">
        <f>IF([1]Source!BS5381&lt;&gt; 0, [1]Source!BS5381, 1)</f>
        <v>1</v>
      </c>
      <c r="J3749" s="52">
        <f>[1]Source!R5381</f>
        <v>0.4</v>
      </c>
      <c r="K3749" s="42"/>
    </row>
    <row r="3750" spans="1:22" ht="14.5" x14ac:dyDescent="0.35">
      <c r="A3750" s="51"/>
      <c r="B3750" s="51"/>
      <c r="C3750" s="51" t="s">
        <v>180</v>
      </c>
      <c r="D3750" s="50"/>
      <c r="E3750" s="48"/>
      <c r="F3750" s="42">
        <f>[1]Source!AL5381</f>
        <v>2.0499999999999998</v>
      </c>
      <c r="G3750" s="49" t="str">
        <f>[1]Source!DD5381</f>
        <v>)*4</v>
      </c>
      <c r="H3750" s="48">
        <f>[1]Source!AW5381</f>
        <v>1</v>
      </c>
      <c r="I3750" s="48">
        <f>IF([1]Source!BC5381&lt;&gt; 0, [1]Source!BC5381, 1)</f>
        <v>1</v>
      </c>
      <c r="J3750" s="42">
        <f>[1]Source!P5381</f>
        <v>41</v>
      </c>
      <c r="K3750" s="42"/>
    </row>
    <row r="3751" spans="1:22" ht="14.5" x14ac:dyDescent="0.35">
      <c r="A3751" s="51"/>
      <c r="B3751" s="51"/>
      <c r="C3751" s="51" t="s">
        <v>179</v>
      </c>
      <c r="D3751" s="50" t="s">
        <v>176</v>
      </c>
      <c r="E3751" s="48">
        <f>[1]Source!AT5381</f>
        <v>70</v>
      </c>
      <c r="F3751" s="42"/>
      <c r="G3751" s="49"/>
      <c r="H3751" s="48"/>
      <c r="I3751" s="48"/>
      <c r="J3751" s="42">
        <f>SUM(R3746:R3750)</f>
        <v>12097.68</v>
      </c>
      <c r="K3751" s="42"/>
    </row>
    <row r="3752" spans="1:22" ht="14.5" x14ac:dyDescent="0.35">
      <c r="A3752" s="51"/>
      <c r="B3752" s="51"/>
      <c r="C3752" s="51" t="s">
        <v>178</v>
      </c>
      <c r="D3752" s="50" t="s">
        <v>176</v>
      </c>
      <c r="E3752" s="48">
        <f>[1]Source!AU5381</f>
        <v>10</v>
      </c>
      <c r="F3752" s="42"/>
      <c r="G3752" s="49"/>
      <c r="H3752" s="48"/>
      <c r="I3752" s="48"/>
      <c r="J3752" s="42">
        <f>SUM(T3746:T3751)</f>
        <v>1728.24</v>
      </c>
      <c r="K3752" s="42"/>
    </row>
    <row r="3753" spans="1:22" ht="14.5" x14ac:dyDescent="0.35">
      <c r="A3753" s="51"/>
      <c r="B3753" s="51"/>
      <c r="C3753" s="51" t="s">
        <v>177</v>
      </c>
      <c r="D3753" s="50" t="s">
        <v>176</v>
      </c>
      <c r="E3753" s="48">
        <f>108</f>
        <v>108</v>
      </c>
      <c r="F3753" s="42"/>
      <c r="G3753" s="49"/>
      <c r="H3753" s="48"/>
      <c r="I3753" s="48"/>
      <c r="J3753" s="42">
        <f>SUM(V3746:V3752)</f>
        <v>0.43</v>
      </c>
      <c r="K3753" s="42"/>
    </row>
    <row r="3754" spans="1:22" ht="14.5" x14ac:dyDescent="0.35">
      <c r="A3754" s="51"/>
      <c r="B3754" s="51"/>
      <c r="C3754" s="51" t="s">
        <v>175</v>
      </c>
      <c r="D3754" s="50" t="s">
        <v>174</v>
      </c>
      <c r="E3754" s="48">
        <f>[1]Source!AQ5381</f>
        <v>2.38</v>
      </c>
      <c r="F3754" s="42"/>
      <c r="G3754" s="49" t="str">
        <f>[1]Source!DI5381</f>
        <v>)*4</v>
      </c>
      <c r="H3754" s="48">
        <f>[1]Source!AV5381</f>
        <v>1</v>
      </c>
      <c r="I3754" s="48"/>
      <c r="J3754" s="42"/>
      <c r="K3754" s="42">
        <f>[1]Source!U5381</f>
        <v>47.599999999999994</v>
      </c>
    </row>
    <row r="3755" spans="1:22" ht="14" x14ac:dyDescent="0.3">
      <c r="A3755" s="47"/>
      <c r="B3755" s="47"/>
      <c r="C3755" s="47"/>
      <c r="D3755" s="47"/>
      <c r="E3755" s="47"/>
      <c r="F3755" s="47"/>
      <c r="G3755" s="47"/>
      <c r="H3755" s="47"/>
      <c r="I3755" s="183">
        <f>J3747+J3748+J3750+J3751+J3752+J3753</f>
        <v>31303.150000000005</v>
      </c>
      <c r="J3755" s="183"/>
      <c r="K3755" s="46">
        <f>IF([1]Source!I5381&lt;&gt;0, ROUND(I3755/[1]Source!I5381, 2), 0)</f>
        <v>6260.63</v>
      </c>
      <c r="P3755" s="45">
        <f>I3755</f>
        <v>31303.150000000005</v>
      </c>
    </row>
    <row r="3756" spans="1:22" ht="42" x14ac:dyDescent="0.35">
      <c r="A3756" s="51">
        <v>355</v>
      </c>
      <c r="B3756" s="51" t="str">
        <f>[1]Source!F5382</f>
        <v>1.18-2403-18-1/1</v>
      </c>
      <c r="C3756" s="51" t="str">
        <f>[1]Source!G5382</f>
        <v>Техническое обслуживание наружных блоков сплит систем мощностью до 10 кВт - ежемесячное</v>
      </c>
      <c r="D3756" s="50" t="str">
        <f>[1]Source!H5382</f>
        <v>1 блок</v>
      </c>
      <c r="E3756" s="48">
        <f>[1]Source!I5382</f>
        <v>2</v>
      </c>
      <c r="F3756" s="42"/>
      <c r="G3756" s="49"/>
      <c r="H3756" s="48"/>
      <c r="I3756" s="48"/>
      <c r="J3756" s="42"/>
      <c r="K3756" s="42"/>
      <c r="Q3756">
        <f>ROUND(([1]Source!BZ5382/100)*ROUND(([1]Source!AF5382*[1]Source!AV5382)*[1]Source!I5382, 2), 2)</f>
        <v>3781.79</v>
      </c>
      <c r="R3756">
        <f>[1]Source!X5382</f>
        <v>3781.79</v>
      </c>
      <c r="S3756">
        <f>ROUND(([1]Source!CA5382/100)*ROUND(([1]Source!AF5382*[1]Source!AV5382)*[1]Source!I5382, 2), 2)</f>
        <v>540.26</v>
      </c>
      <c r="T3756">
        <f>[1]Source!Y5382</f>
        <v>540.26</v>
      </c>
      <c r="U3756">
        <f>ROUND((175/100)*ROUND(([1]Source!AE5382*[1]Source!AV5382)*[1]Source!I5382, 2), 2)</f>
        <v>0.14000000000000001</v>
      </c>
      <c r="V3756">
        <f>ROUND((108/100)*ROUND([1]Source!CS5382*[1]Source!I5382, 2), 2)</f>
        <v>0.09</v>
      </c>
    </row>
    <row r="3757" spans="1:22" ht="14.5" x14ac:dyDescent="0.35">
      <c r="A3757" s="51"/>
      <c r="B3757" s="51"/>
      <c r="C3757" s="51" t="s">
        <v>183</v>
      </c>
      <c r="D3757" s="50"/>
      <c r="E3757" s="48"/>
      <c r="F3757" s="42">
        <f>[1]Source!AO5382</f>
        <v>675.32</v>
      </c>
      <c r="G3757" s="49" t="str">
        <f>[1]Source!DG5382</f>
        <v>)*4</v>
      </c>
      <c r="H3757" s="48">
        <f>[1]Source!AV5382</f>
        <v>1</v>
      </c>
      <c r="I3757" s="48">
        <f>IF([1]Source!BA5382&lt;&gt; 0, [1]Source!BA5382, 1)</f>
        <v>1</v>
      </c>
      <c r="J3757" s="42">
        <f>[1]Source!S5382</f>
        <v>5402.56</v>
      </c>
      <c r="K3757" s="42"/>
    </row>
    <row r="3758" spans="1:22" ht="14.5" x14ac:dyDescent="0.35">
      <c r="A3758" s="51"/>
      <c r="B3758" s="51"/>
      <c r="C3758" s="51" t="s">
        <v>182</v>
      </c>
      <c r="D3758" s="50"/>
      <c r="E3758" s="48"/>
      <c r="F3758" s="42">
        <f>[1]Source!AM5382</f>
        <v>3.84</v>
      </c>
      <c r="G3758" s="49" t="str">
        <f>[1]Source!DE5382</f>
        <v>)*4</v>
      </c>
      <c r="H3758" s="48">
        <f>[1]Source!AV5382</f>
        <v>1</v>
      </c>
      <c r="I3758" s="48">
        <f>IF([1]Source!BB5382&lt;&gt; 0, [1]Source!BB5382, 1)</f>
        <v>1</v>
      </c>
      <c r="J3758" s="42">
        <f>[1]Source!Q5382</f>
        <v>30.72</v>
      </c>
      <c r="K3758" s="42"/>
    </row>
    <row r="3759" spans="1:22" ht="14.5" x14ac:dyDescent="0.35">
      <c r="A3759" s="51"/>
      <c r="B3759" s="51"/>
      <c r="C3759" s="51" t="s">
        <v>181</v>
      </c>
      <c r="D3759" s="50"/>
      <c r="E3759" s="48"/>
      <c r="F3759" s="42">
        <f>[1]Source!AN5382</f>
        <v>0.01</v>
      </c>
      <c r="G3759" s="49" t="str">
        <f>[1]Source!DF5382</f>
        <v>)*4</v>
      </c>
      <c r="H3759" s="48">
        <f>[1]Source!AV5382</f>
        <v>1</v>
      </c>
      <c r="I3759" s="48">
        <f>IF([1]Source!BS5382&lt;&gt; 0, [1]Source!BS5382, 1)</f>
        <v>1</v>
      </c>
      <c r="J3759" s="52">
        <f>[1]Source!R5382</f>
        <v>0.08</v>
      </c>
      <c r="K3759" s="42"/>
    </row>
    <row r="3760" spans="1:22" ht="14.5" x14ac:dyDescent="0.35">
      <c r="A3760" s="51"/>
      <c r="B3760" s="51"/>
      <c r="C3760" s="51" t="s">
        <v>180</v>
      </c>
      <c r="D3760" s="50"/>
      <c r="E3760" s="48"/>
      <c r="F3760" s="42">
        <f>[1]Source!AL5382</f>
        <v>0.88</v>
      </c>
      <c r="G3760" s="49" t="str">
        <f>[1]Source!DD5382</f>
        <v>)*4</v>
      </c>
      <c r="H3760" s="48">
        <f>[1]Source!AW5382</f>
        <v>1</v>
      </c>
      <c r="I3760" s="48">
        <f>IF([1]Source!BC5382&lt;&gt; 0, [1]Source!BC5382, 1)</f>
        <v>1</v>
      </c>
      <c r="J3760" s="42">
        <f>[1]Source!P5382</f>
        <v>7.04</v>
      </c>
      <c r="K3760" s="42"/>
    </row>
    <row r="3761" spans="1:22" ht="14.5" x14ac:dyDescent="0.35">
      <c r="A3761" s="51"/>
      <c r="B3761" s="51"/>
      <c r="C3761" s="51" t="s">
        <v>179</v>
      </c>
      <c r="D3761" s="50" t="s">
        <v>176</v>
      </c>
      <c r="E3761" s="48">
        <f>[1]Source!AT5382</f>
        <v>70</v>
      </c>
      <c r="F3761" s="42"/>
      <c r="G3761" s="49"/>
      <c r="H3761" s="48"/>
      <c r="I3761" s="48"/>
      <c r="J3761" s="42">
        <f>SUM(R3756:R3760)</f>
        <v>3781.79</v>
      </c>
      <c r="K3761" s="42"/>
    </row>
    <row r="3762" spans="1:22" ht="14.5" x14ac:dyDescent="0.35">
      <c r="A3762" s="51"/>
      <c r="B3762" s="51"/>
      <c r="C3762" s="51" t="s">
        <v>178</v>
      </c>
      <c r="D3762" s="50" t="s">
        <v>176</v>
      </c>
      <c r="E3762" s="48">
        <f>[1]Source!AU5382</f>
        <v>10</v>
      </c>
      <c r="F3762" s="42"/>
      <c r="G3762" s="49"/>
      <c r="H3762" s="48"/>
      <c r="I3762" s="48"/>
      <c r="J3762" s="42">
        <f>SUM(T3756:T3761)</f>
        <v>540.26</v>
      </c>
      <c r="K3762" s="42"/>
    </row>
    <row r="3763" spans="1:22" ht="14.5" x14ac:dyDescent="0.35">
      <c r="A3763" s="51"/>
      <c r="B3763" s="51"/>
      <c r="C3763" s="51" t="s">
        <v>177</v>
      </c>
      <c r="D3763" s="50" t="s">
        <v>176</v>
      </c>
      <c r="E3763" s="48">
        <f>108</f>
        <v>108</v>
      </c>
      <c r="F3763" s="42"/>
      <c r="G3763" s="49"/>
      <c r="H3763" s="48"/>
      <c r="I3763" s="48"/>
      <c r="J3763" s="42">
        <f>SUM(V3756:V3762)</f>
        <v>0.09</v>
      </c>
      <c r="K3763" s="42"/>
    </row>
    <row r="3764" spans="1:22" ht="14.5" x14ac:dyDescent="0.35">
      <c r="A3764" s="51"/>
      <c r="B3764" s="51"/>
      <c r="C3764" s="51" t="s">
        <v>175</v>
      </c>
      <c r="D3764" s="50" t="s">
        <v>174</v>
      </c>
      <c r="E3764" s="48">
        <f>[1]Source!AQ5382</f>
        <v>1.86</v>
      </c>
      <c r="F3764" s="42"/>
      <c r="G3764" s="49" t="str">
        <f>[1]Source!DI5382</f>
        <v>)*4</v>
      </c>
      <c r="H3764" s="48">
        <f>[1]Source!AV5382</f>
        <v>1</v>
      </c>
      <c r="I3764" s="48"/>
      <c r="J3764" s="42"/>
      <c r="K3764" s="42">
        <f>[1]Source!U5382</f>
        <v>14.88</v>
      </c>
    </row>
    <row r="3765" spans="1:22" ht="14" x14ac:dyDescent="0.3">
      <c r="A3765" s="47"/>
      <c r="B3765" s="47"/>
      <c r="C3765" s="47"/>
      <c r="D3765" s="47"/>
      <c r="E3765" s="47"/>
      <c r="F3765" s="47"/>
      <c r="G3765" s="47"/>
      <c r="H3765" s="47"/>
      <c r="I3765" s="183">
        <f>J3757+J3758+J3760+J3761+J3762+J3763</f>
        <v>9762.4600000000009</v>
      </c>
      <c r="J3765" s="183"/>
      <c r="K3765" s="46">
        <f>IF([1]Source!I5382&lt;&gt;0, ROUND(I3765/[1]Source!I5382, 2), 0)</f>
        <v>4881.2299999999996</v>
      </c>
      <c r="P3765" s="45">
        <f>I3765</f>
        <v>9762.4600000000009</v>
      </c>
    </row>
    <row r="3766" spans="1:22" ht="42" x14ac:dyDescent="0.35">
      <c r="A3766" s="51">
        <v>356</v>
      </c>
      <c r="B3766" s="51" t="str">
        <f>[1]Source!F5383</f>
        <v>1.18-2403-19-2/1</v>
      </c>
      <c r="C3766" s="51" t="str">
        <f>[1]Source!G5383</f>
        <v>Техническое обслуживание внутренних настенных блоков сплит систем мощностью до 7 кВт - ежемесячное</v>
      </c>
      <c r="D3766" s="50" t="str">
        <f>[1]Source!H5383</f>
        <v>1 блок</v>
      </c>
      <c r="E3766" s="48">
        <f>[1]Source!I5383</f>
        <v>9</v>
      </c>
      <c r="F3766" s="42"/>
      <c r="G3766" s="49"/>
      <c r="H3766" s="48"/>
      <c r="I3766" s="48"/>
      <c r="J3766" s="42"/>
      <c r="K3766" s="42"/>
      <c r="Q3766">
        <f>ROUND(([1]Source!BZ5383/100)*ROUND(([1]Source!AF5383*[1]Source!AV5383)*[1]Source!I5383, 2), 2)</f>
        <v>7136.64</v>
      </c>
      <c r="R3766">
        <f>[1]Source!X5383</f>
        <v>7136.64</v>
      </c>
      <c r="S3766">
        <f>ROUND(([1]Source!CA5383/100)*ROUND(([1]Source!AF5383*[1]Source!AV5383)*[1]Source!I5383, 2), 2)</f>
        <v>1019.52</v>
      </c>
      <c r="T3766">
        <f>[1]Source!Y5383</f>
        <v>1019.52</v>
      </c>
      <c r="U3766">
        <f>ROUND((175/100)*ROUND(([1]Source!AE5383*[1]Source!AV5383)*[1]Source!I5383, 2), 2)</f>
        <v>0</v>
      </c>
      <c r="V3766">
        <f>ROUND((108/100)*ROUND([1]Source!CS5383*[1]Source!I5383, 2), 2)</f>
        <v>0</v>
      </c>
    </row>
    <row r="3767" spans="1:22" ht="14.5" x14ac:dyDescent="0.35">
      <c r="A3767" s="51"/>
      <c r="B3767" s="51"/>
      <c r="C3767" s="51" t="s">
        <v>183</v>
      </c>
      <c r="D3767" s="50"/>
      <c r="E3767" s="48"/>
      <c r="F3767" s="42">
        <f>[1]Source!AO5383</f>
        <v>283.2</v>
      </c>
      <c r="G3767" s="49" t="str">
        <f>[1]Source!DG5383</f>
        <v>)*4</v>
      </c>
      <c r="H3767" s="48">
        <f>[1]Source!AV5383</f>
        <v>1</v>
      </c>
      <c r="I3767" s="48">
        <f>IF([1]Source!BA5383&lt;&gt; 0, [1]Source!BA5383, 1)</f>
        <v>1</v>
      </c>
      <c r="J3767" s="42">
        <f>[1]Source!S5383</f>
        <v>10195.200000000001</v>
      </c>
      <c r="K3767" s="42"/>
    </row>
    <row r="3768" spans="1:22" ht="14.5" x14ac:dyDescent="0.35">
      <c r="A3768" s="51"/>
      <c r="B3768" s="51"/>
      <c r="C3768" s="51" t="s">
        <v>180</v>
      </c>
      <c r="D3768" s="50"/>
      <c r="E3768" s="48"/>
      <c r="F3768" s="42">
        <f>[1]Source!AL5383</f>
        <v>0.28999999999999998</v>
      </c>
      <c r="G3768" s="49" t="str">
        <f>[1]Source!DD5383</f>
        <v>)*4</v>
      </c>
      <c r="H3768" s="48">
        <f>[1]Source!AW5383</f>
        <v>1</v>
      </c>
      <c r="I3768" s="48">
        <f>IF([1]Source!BC5383&lt;&gt; 0, [1]Source!BC5383, 1)</f>
        <v>1</v>
      </c>
      <c r="J3768" s="42">
        <f>[1]Source!P5383</f>
        <v>10.44</v>
      </c>
      <c r="K3768" s="42"/>
    </row>
    <row r="3769" spans="1:22" ht="14.5" x14ac:dyDescent="0.35">
      <c r="A3769" s="51"/>
      <c r="B3769" s="51"/>
      <c r="C3769" s="51" t="s">
        <v>179</v>
      </c>
      <c r="D3769" s="50" t="s">
        <v>176</v>
      </c>
      <c r="E3769" s="48">
        <f>[1]Source!AT5383</f>
        <v>70</v>
      </c>
      <c r="F3769" s="42"/>
      <c r="G3769" s="49"/>
      <c r="H3769" s="48"/>
      <c r="I3769" s="48"/>
      <c r="J3769" s="42">
        <f>SUM(R3766:R3768)</f>
        <v>7136.64</v>
      </c>
      <c r="K3769" s="42"/>
    </row>
    <row r="3770" spans="1:22" ht="14.5" x14ac:dyDescent="0.35">
      <c r="A3770" s="51"/>
      <c r="B3770" s="51"/>
      <c r="C3770" s="51" t="s">
        <v>178</v>
      </c>
      <c r="D3770" s="50" t="s">
        <v>176</v>
      </c>
      <c r="E3770" s="48">
        <f>[1]Source!AU5383</f>
        <v>10</v>
      </c>
      <c r="F3770" s="42"/>
      <c r="G3770" s="49"/>
      <c r="H3770" s="48"/>
      <c r="I3770" s="48"/>
      <c r="J3770" s="42">
        <f>SUM(T3766:T3769)</f>
        <v>1019.52</v>
      </c>
      <c r="K3770" s="42"/>
    </row>
    <row r="3771" spans="1:22" ht="14.5" x14ac:dyDescent="0.35">
      <c r="A3771" s="51"/>
      <c r="B3771" s="51"/>
      <c r="C3771" s="51" t="s">
        <v>175</v>
      </c>
      <c r="D3771" s="50" t="s">
        <v>174</v>
      </c>
      <c r="E3771" s="48">
        <f>[1]Source!AQ5383</f>
        <v>0.78</v>
      </c>
      <c r="F3771" s="42"/>
      <c r="G3771" s="49" t="str">
        <f>[1]Source!DI5383</f>
        <v>)*4</v>
      </c>
      <c r="H3771" s="48">
        <f>[1]Source!AV5383</f>
        <v>1</v>
      </c>
      <c r="I3771" s="48"/>
      <c r="J3771" s="42"/>
      <c r="K3771" s="42">
        <f>[1]Source!U5383</f>
        <v>28.080000000000002</v>
      </c>
    </row>
    <row r="3772" spans="1:22" ht="14" x14ac:dyDescent="0.3">
      <c r="A3772" s="47"/>
      <c r="B3772" s="47"/>
      <c r="C3772" s="47"/>
      <c r="D3772" s="47"/>
      <c r="E3772" s="47"/>
      <c r="F3772" s="47"/>
      <c r="G3772" s="47"/>
      <c r="H3772" s="47"/>
      <c r="I3772" s="183">
        <f>J3767+J3768+J3769+J3770</f>
        <v>18361.800000000003</v>
      </c>
      <c r="J3772" s="183"/>
      <c r="K3772" s="46">
        <f>IF([1]Source!I5383&lt;&gt;0, ROUND(I3772/[1]Source!I5383, 2), 0)</f>
        <v>2040.2</v>
      </c>
      <c r="P3772" s="45">
        <f>I3772</f>
        <v>18361.800000000003</v>
      </c>
    </row>
    <row r="3774" spans="1:22" ht="14" x14ac:dyDescent="0.3">
      <c r="A3774" s="189" t="str">
        <f>CONCATENATE("Итого по разделу: ",IF([1]Source!G5385&lt;&gt;"Новый раздел", [1]Source!G5385, ""))</f>
        <v>Итого по разделу: Холодоснабжение VRF оборудование</v>
      </c>
      <c r="B3774" s="189"/>
      <c r="C3774" s="189"/>
      <c r="D3774" s="189"/>
      <c r="E3774" s="189"/>
      <c r="F3774" s="189"/>
      <c r="G3774" s="189"/>
      <c r="H3774" s="189"/>
      <c r="I3774" s="184">
        <f>SUM(P3745:P3773)</f>
        <v>59427.410000000011</v>
      </c>
      <c r="J3774" s="185"/>
      <c r="K3774" s="38"/>
    </row>
    <row r="3777" spans="1:22" ht="16.5" x14ac:dyDescent="0.35">
      <c r="A3777" s="190" t="str">
        <f>CONCATENATE("Раздел: ",IF([1]Source!G5415&lt;&gt;"Новый раздел", [1]Source!G5415, ""))</f>
        <v>Раздел: Вентиляция</v>
      </c>
      <c r="B3777" s="190"/>
      <c r="C3777" s="190"/>
      <c r="D3777" s="190"/>
      <c r="E3777" s="190"/>
      <c r="F3777" s="190"/>
      <c r="G3777" s="190"/>
      <c r="H3777" s="190"/>
      <c r="I3777" s="190"/>
      <c r="J3777" s="190"/>
      <c r="K3777" s="190"/>
    </row>
    <row r="3779" spans="1:22" ht="16.5" x14ac:dyDescent="0.35">
      <c r="A3779" s="190" t="str">
        <f>CONCATENATE("Подраздел: ",IF([1]Source!G5419&lt;&gt;"Новый подраздел", [1]Source!G5419, ""))</f>
        <v>Подраздел: Приточная установка П1</v>
      </c>
      <c r="B3779" s="190"/>
      <c r="C3779" s="190"/>
      <c r="D3779" s="190"/>
      <c r="E3779" s="190"/>
      <c r="F3779" s="190"/>
      <c r="G3779" s="190"/>
      <c r="H3779" s="190"/>
      <c r="I3779" s="190"/>
      <c r="J3779" s="190"/>
      <c r="K3779" s="190"/>
    </row>
    <row r="3780" spans="1:22" ht="42" x14ac:dyDescent="0.35">
      <c r="A3780" s="51">
        <v>357</v>
      </c>
      <c r="B3780" s="51" t="str">
        <f>[1]Source!F5423</f>
        <v>1.18-2403-21-5/1</v>
      </c>
      <c r="C3780" s="51" t="str">
        <f>[1]Source!G5423</f>
        <v>Техническое обслуживание приточных установок производительностью до 10000 м3/ч - ежеквартальное</v>
      </c>
      <c r="D3780" s="50" t="str">
        <f>[1]Source!H5423</f>
        <v>установка</v>
      </c>
      <c r="E3780" s="48">
        <f>[1]Source!I5423</f>
        <v>1</v>
      </c>
      <c r="F3780" s="42"/>
      <c r="G3780" s="49"/>
      <c r="H3780" s="48"/>
      <c r="I3780" s="48"/>
      <c r="J3780" s="42"/>
      <c r="K3780" s="42"/>
      <c r="Q3780">
        <f>ROUND(([1]Source!BZ5423/100)*ROUND(([1]Source!AF5423*[1]Source!AV5423)*[1]Source!I5423, 2), 2)</f>
        <v>3842.8</v>
      </c>
      <c r="R3780">
        <f>[1]Source!X5423</f>
        <v>3842.8</v>
      </c>
      <c r="S3780">
        <f>ROUND(([1]Source!CA5423/100)*ROUND(([1]Source!AF5423*[1]Source!AV5423)*[1]Source!I5423, 2), 2)</f>
        <v>548.97</v>
      </c>
      <c r="T3780">
        <f>[1]Source!Y5423</f>
        <v>548.97</v>
      </c>
      <c r="U3780">
        <f>ROUND((175/100)*ROUND(([1]Source!AE5423*[1]Source!AV5423)*[1]Source!I5423, 2), 2)</f>
        <v>7.0000000000000007E-2</v>
      </c>
      <c r="V3780">
        <f>ROUND((108/100)*ROUND([1]Source!CS5423*[1]Source!I5423, 2), 2)</f>
        <v>0.04</v>
      </c>
    </row>
    <row r="3781" spans="1:22" ht="14.5" x14ac:dyDescent="0.35">
      <c r="A3781" s="51"/>
      <c r="B3781" s="51"/>
      <c r="C3781" s="51" t="s">
        <v>183</v>
      </c>
      <c r="D3781" s="50"/>
      <c r="E3781" s="48"/>
      <c r="F3781" s="42">
        <f>[1]Source!AO5423</f>
        <v>1372.43</v>
      </c>
      <c r="G3781" s="49" t="str">
        <f>[1]Source!DG5423</f>
        <v>)*4</v>
      </c>
      <c r="H3781" s="48">
        <f>[1]Source!AV5423</f>
        <v>1</v>
      </c>
      <c r="I3781" s="48">
        <f>IF([1]Source!BA5423&lt;&gt; 0, [1]Source!BA5423, 1)</f>
        <v>1</v>
      </c>
      <c r="J3781" s="42">
        <f>[1]Source!S5423</f>
        <v>5489.72</v>
      </c>
      <c r="K3781" s="42"/>
    </row>
    <row r="3782" spans="1:22" ht="14.5" x14ac:dyDescent="0.35">
      <c r="A3782" s="51"/>
      <c r="B3782" s="51"/>
      <c r="C3782" s="51" t="s">
        <v>182</v>
      </c>
      <c r="D3782" s="50"/>
      <c r="E3782" s="48"/>
      <c r="F3782" s="42">
        <f>[1]Source!AM5423</f>
        <v>2.5299999999999998</v>
      </c>
      <c r="G3782" s="49" t="str">
        <f>[1]Source!DE5423</f>
        <v>)*4</v>
      </c>
      <c r="H3782" s="48">
        <f>[1]Source!AV5423</f>
        <v>1</v>
      </c>
      <c r="I3782" s="48">
        <f>IF([1]Source!BB5423&lt;&gt; 0, [1]Source!BB5423, 1)</f>
        <v>1</v>
      </c>
      <c r="J3782" s="42">
        <f>[1]Source!Q5423</f>
        <v>10.119999999999999</v>
      </c>
      <c r="K3782" s="42"/>
    </row>
    <row r="3783" spans="1:22" ht="14.5" x14ac:dyDescent="0.35">
      <c r="A3783" s="51"/>
      <c r="B3783" s="51"/>
      <c r="C3783" s="51" t="s">
        <v>181</v>
      </c>
      <c r="D3783" s="50"/>
      <c r="E3783" s="48"/>
      <c r="F3783" s="42">
        <f>[1]Source!AN5423</f>
        <v>0.01</v>
      </c>
      <c r="G3783" s="49" t="str">
        <f>[1]Source!DF5423</f>
        <v>)*4</v>
      </c>
      <c r="H3783" s="48">
        <f>[1]Source!AV5423</f>
        <v>1</v>
      </c>
      <c r="I3783" s="48">
        <f>IF([1]Source!BS5423&lt;&gt; 0, [1]Source!BS5423, 1)</f>
        <v>1</v>
      </c>
      <c r="J3783" s="52">
        <f>[1]Source!R5423</f>
        <v>0.04</v>
      </c>
      <c r="K3783" s="42"/>
    </row>
    <row r="3784" spans="1:22" ht="14.5" x14ac:dyDescent="0.35">
      <c r="A3784" s="51"/>
      <c r="B3784" s="51"/>
      <c r="C3784" s="51" t="s">
        <v>180</v>
      </c>
      <c r="D3784" s="50"/>
      <c r="E3784" s="48"/>
      <c r="F3784" s="42">
        <f>[1]Source!AL5423</f>
        <v>16.7</v>
      </c>
      <c r="G3784" s="49" t="str">
        <f>[1]Source!DD5423</f>
        <v>)*4</v>
      </c>
      <c r="H3784" s="48">
        <f>[1]Source!AW5423</f>
        <v>1</v>
      </c>
      <c r="I3784" s="48">
        <f>IF([1]Source!BC5423&lt;&gt; 0, [1]Source!BC5423, 1)</f>
        <v>1</v>
      </c>
      <c r="J3784" s="42">
        <f>[1]Source!P5423</f>
        <v>66.8</v>
      </c>
      <c r="K3784" s="42"/>
    </row>
    <row r="3785" spans="1:22" ht="14.5" x14ac:dyDescent="0.35">
      <c r="A3785" s="51"/>
      <c r="B3785" s="51"/>
      <c r="C3785" s="51" t="s">
        <v>179</v>
      </c>
      <c r="D3785" s="50" t="s">
        <v>176</v>
      </c>
      <c r="E3785" s="48">
        <f>[1]Source!AT5423</f>
        <v>70</v>
      </c>
      <c r="F3785" s="42"/>
      <c r="G3785" s="49"/>
      <c r="H3785" s="48"/>
      <c r="I3785" s="48"/>
      <c r="J3785" s="42">
        <f>SUM(R3780:R3784)</f>
        <v>3842.8</v>
      </c>
      <c r="K3785" s="42"/>
    </row>
    <row r="3786" spans="1:22" ht="14.5" x14ac:dyDescent="0.35">
      <c r="A3786" s="51"/>
      <c r="B3786" s="51"/>
      <c r="C3786" s="51" t="s">
        <v>178</v>
      </c>
      <c r="D3786" s="50" t="s">
        <v>176</v>
      </c>
      <c r="E3786" s="48">
        <f>[1]Source!AU5423</f>
        <v>10</v>
      </c>
      <c r="F3786" s="42"/>
      <c r="G3786" s="49"/>
      <c r="H3786" s="48"/>
      <c r="I3786" s="48"/>
      <c r="J3786" s="42">
        <f>SUM(T3780:T3785)</f>
        <v>548.97</v>
      </c>
      <c r="K3786" s="42"/>
    </row>
    <row r="3787" spans="1:22" ht="14.5" x14ac:dyDescent="0.35">
      <c r="A3787" s="51"/>
      <c r="B3787" s="51"/>
      <c r="C3787" s="51" t="s">
        <v>177</v>
      </c>
      <c r="D3787" s="50" t="s">
        <v>176</v>
      </c>
      <c r="E3787" s="48">
        <f>108</f>
        <v>108</v>
      </c>
      <c r="F3787" s="42"/>
      <c r="G3787" s="49"/>
      <c r="H3787" s="48"/>
      <c r="I3787" s="48"/>
      <c r="J3787" s="42">
        <f>SUM(V3780:V3786)</f>
        <v>0.04</v>
      </c>
      <c r="K3787" s="42"/>
    </row>
    <row r="3788" spans="1:22" ht="14.5" x14ac:dyDescent="0.35">
      <c r="A3788" s="51"/>
      <c r="B3788" s="51"/>
      <c r="C3788" s="51" t="s">
        <v>175</v>
      </c>
      <c r="D3788" s="50" t="s">
        <v>174</v>
      </c>
      <c r="E3788" s="48">
        <f>[1]Source!AQ5423</f>
        <v>3.78</v>
      </c>
      <c r="F3788" s="42"/>
      <c r="G3788" s="49" t="str">
        <f>[1]Source!DI5423</f>
        <v>)*4</v>
      </c>
      <c r="H3788" s="48">
        <f>[1]Source!AV5423</f>
        <v>1</v>
      </c>
      <c r="I3788" s="48"/>
      <c r="J3788" s="42"/>
      <c r="K3788" s="42">
        <f>[1]Source!U5423</f>
        <v>15.12</v>
      </c>
    </row>
    <row r="3789" spans="1:22" ht="14" x14ac:dyDescent="0.3">
      <c r="A3789" s="47"/>
      <c r="B3789" s="47"/>
      <c r="C3789" s="47"/>
      <c r="D3789" s="47"/>
      <c r="E3789" s="47"/>
      <c r="F3789" s="47"/>
      <c r="G3789" s="47"/>
      <c r="H3789" s="47"/>
      <c r="I3789" s="183">
        <f>J3781+J3782+J3784+J3785+J3786+J3787</f>
        <v>9958.4500000000007</v>
      </c>
      <c r="J3789" s="183"/>
      <c r="K3789" s="46">
        <f>IF([1]Source!I5423&lt;&gt;0, ROUND(I3789/[1]Source!I5423, 2), 0)</f>
        <v>9958.4500000000007</v>
      </c>
      <c r="P3789" s="45">
        <f>I3789</f>
        <v>9958.4500000000007</v>
      </c>
    </row>
    <row r="3790" spans="1:22" ht="42" x14ac:dyDescent="0.35">
      <c r="A3790" s="51">
        <v>358</v>
      </c>
      <c r="B3790" s="51" t="str">
        <f>[1]Source!F5424</f>
        <v>1.18-2403-15-2/1</v>
      </c>
      <c r="C3790" s="51" t="str">
        <f>[1]Source!G5424</f>
        <v>Очистка и дезинфекция приточных установок производительностью свыше 5000 м3/ч до 20000 м3/ч</v>
      </c>
      <c r="D3790" s="50" t="str">
        <f>[1]Source!H5424</f>
        <v>установка</v>
      </c>
      <c r="E3790" s="48">
        <f>[1]Source!I5424</f>
        <v>1</v>
      </c>
      <c r="F3790" s="42"/>
      <c r="G3790" s="49"/>
      <c r="H3790" s="48"/>
      <c r="I3790" s="48"/>
      <c r="J3790" s="42"/>
      <c r="K3790" s="42"/>
      <c r="Q3790">
        <f>ROUND(([1]Source!BZ5424/100)*ROUND(([1]Source!AF5424*[1]Source!AV5424)*[1]Source!I5424, 2), 2)</f>
        <v>11740.82</v>
      </c>
      <c r="R3790">
        <f>[1]Source!X5424</f>
        <v>11740.82</v>
      </c>
      <c r="S3790">
        <f>ROUND(([1]Source!CA5424/100)*ROUND(([1]Source!AF5424*[1]Source!AV5424)*[1]Source!I5424, 2), 2)</f>
        <v>1677.26</v>
      </c>
      <c r="T3790">
        <f>[1]Source!Y5424</f>
        <v>1677.26</v>
      </c>
      <c r="U3790">
        <f>ROUND((175/100)*ROUND(([1]Source!AE5424*[1]Source!AV5424)*[1]Source!I5424, 2), 2)</f>
        <v>12899.67</v>
      </c>
      <c r="V3790">
        <f>ROUND((108/100)*ROUND([1]Source!CS5424*[1]Source!I5424, 2), 2)</f>
        <v>7960.94</v>
      </c>
    </row>
    <row r="3791" spans="1:22" ht="14.5" x14ac:dyDescent="0.35">
      <c r="A3791" s="51"/>
      <c r="B3791" s="51"/>
      <c r="C3791" s="51" t="s">
        <v>183</v>
      </c>
      <c r="D3791" s="50"/>
      <c r="E3791" s="48"/>
      <c r="F3791" s="42">
        <f>[1]Source!AO5424</f>
        <v>4193.1499999999996</v>
      </c>
      <c r="G3791" s="49" t="str">
        <f>[1]Source!DG5424</f>
        <v>)*4</v>
      </c>
      <c r="H3791" s="48">
        <f>[1]Source!AV5424</f>
        <v>1</v>
      </c>
      <c r="I3791" s="48">
        <f>IF([1]Source!BA5424&lt;&gt; 0, [1]Source!BA5424, 1)</f>
        <v>1</v>
      </c>
      <c r="J3791" s="42">
        <f>[1]Source!S5424</f>
        <v>16772.599999999999</v>
      </c>
      <c r="K3791" s="42"/>
    </row>
    <row r="3792" spans="1:22" ht="14.5" x14ac:dyDescent="0.35">
      <c r="A3792" s="51"/>
      <c r="B3792" s="51"/>
      <c r="C3792" s="51" t="s">
        <v>182</v>
      </c>
      <c r="D3792" s="50"/>
      <c r="E3792" s="48"/>
      <c r="F3792" s="42">
        <f>[1]Source!AM5424</f>
        <v>2966.57</v>
      </c>
      <c r="G3792" s="49" t="str">
        <f>[1]Source!DE5424</f>
        <v>)*4</v>
      </c>
      <c r="H3792" s="48">
        <f>[1]Source!AV5424</f>
        <v>1</v>
      </c>
      <c r="I3792" s="48">
        <f>IF([1]Source!BB5424&lt;&gt; 0, [1]Source!BB5424, 1)</f>
        <v>1</v>
      </c>
      <c r="J3792" s="42">
        <f>[1]Source!Q5424</f>
        <v>11866.28</v>
      </c>
      <c r="K3792" s="42"/>
    </row>
    <row r="3793" spans="1:22" ht="14.5" x14ac:dyDescent="0.35">
      <c r="A3793" s="51"/>
      <c r="B3793" s="51"/>
      <c r="C3793" s="51" t="s">
        <v>181</v>
      </c>
      <c r="D3793" s="50"/>
      <c r="E3793" s="48"/>
      <c r="F3793" s="42">
        <f>[1]Source!AN5424</f>
        <v>1842.81</v>
      </c>
      <c r="G3793" s="49" t="str">
        <f>[1]Source!DF5424</f>
        <v>)*4</v>
      </c>
      <c r="H3793" s="48">
        <f>[1]Source!AV5424</f>
        <v>1</v>
      </c>
      <c r="I3793" s="48">
        <f>IF([1]Source!BS5424&lt;&gt; 0, [1]Source!BS5424, 1)</f>
        <v>1</v>
      </c>
      <c r="J3793" s="52">
        <f>[1]Source!R5424</f>
        <v>7371.24</v>
      </c>
      <c r="K3793" s="42"/>
    </row>
    <row r="3794" spans="1:22" ht="14.5" x14ac:dyDescent="0.35">
      <c r="A3794" s="51"/>
      <c r="B3794" s="51"/>
      <c r="C3794" s="51" t="s">
        <v>180</v>
      </c>
      <c r="D3794" s="50"/>
      <c r="E3794" s="48"/>
      <c r="F3794" s="42">
        <f>[1]Source!AL5424</f>
        <v>15.54</v>
      </c>
      <c r="G3794" s="49" t="str">
        <f>[1]Source!DD5424</f>
        <v>)*4</v>
      </c>
      <c r="H3794" s="48">
        <f>[1]Source!AW5424</f>
        <v>1</v>
      </c>
      <c r="I3794" s="48">
        <f>IF([1]Source!BC5424&lt;&gt; 0, [1]Source!BC5424, 1)</f>
        <v>1</v>
      </c>
      <c r="J3794" s="42">
        <f>[1]Source!P5424</f>
        <v>62.16</v>
      </c>
      <c r="K3794" s="42"/>
    </row>
    <row r="3795" spans="1:22" ht="14.5" x14ac:dyDescent="0.35">
      <c r="A3795" s="51"/>
      <c r="B3795" s="51"/>
      <c r="C3795" s="51" t="s">
        <v>179</v>
      </c>
      <c r="D3795" s="50" t="s">
        <v>176</v>
      </c>
      <c r="E3795" s="48">
        <f>[1]Source!AT5424</f>
        <v>70</v>
      </c>
      <c r="F3795" s="42"/>
      <c r="G3795" s="49"/>
      <c r="H3795" s="48"/>
      <c r="I3795" s="48"/>
      <c r="J3795" s="42">
        <f>SUM(R3790:R3794)</f>
        <v>11740.82</v>
      </c>
      <c r="K3795" s="42"/>
    </row>
    <row r="3796" spans="1:22" ht="14.5" x14ac:dyDescent="0.35">
      <c r="A3796" s="51"/>
      <c r="B3796" s="51"/>
      <c r="C3796" s="51" t="s">
        <v>178</v>
      </c>
      <c r="D3796" s="50" t="s">
        <v>176</v>
      </c>
      <c r="E3796" s="48">
        <f>[1]Source!AU5424</f>
        <v>10</v>
      </c>
      <c r="F3796" s="42"/>
      <c r="G3796" s="49"/>
      <c r="H3796" s="48"/>
      <c r="I3796" s="48"/>
      <c r="J3796" s="42">
        <f>SUM(T3790:T3795)</f>
        <v>1677.26</v>
      </c>
      <c r="K3796" s="42"/>
    </row>
    <row r="3797" spans="1:22" ht="14.5" x14ac:dyDescent="0.35">
      <c r="A3797" s="51"/>
      <c r="B3797" s="51"/>
      <c r="C3797" s="51" t="s">
        <v>177</v>
      </c>
      <c r="D3797" s="50" t="s">
        <v>176</v>
      </c>
      <c r="E3797" s="48">
        <f>108</f>
        <v>108</v>
      </c>
      <c r="F3797" s="42"/>
      <c r="G3797" s="49"/>
      <c r="H3797" s="48"/>
      <c r="I3797" s="48"/>
      <c r="J3797" s="42">
        <f>SUM(V3790:V3796)</f>
        <v>7960.94</v>
      </c>
      <c r="K3797" s="42"/>
    </row>
    <row r="3798" spans="1:22" ht="14.5" x14ac:dyDescent="0.35">
      <c r="A3798" s="51"/>
      <c r="B3798" s="51"/>
      <c r="C3798" s="51" t="s">
        <v>175</v>
      </c>
      <c r="D3798" s="50" t="s">
        <v>174</v>
      </c>
      <c r="E3798" s="48">
        <f>[1]Source!AQ5424</f>
        <v>13.77</v>
      </c>
      <c r="F3798" s="42"/>
      <c r="G3798" s="49" t="str">
        <f>[1]Source!DI5424</f>
        <v>)*4</v>
      </c>
      <c r="H3798" s="48">
        <f>[1]Source!AV5424</f>
        <v>1</v>
      </c>
      <c r="I3798" s="48"/>
      <c r="J3798" s="42"/>
      <c r="K3798" s="42">
        <f>[1]Source!U5424</f>
        <v>55.08</v>
      </c>
    </row>
    <row r="3799" spans="1:22" ht="14" x14ac:dyDescent="0.3">
      <c r="A3799" s="47"/>
      <c r="B3799" s="47"/>
      <c r="C3799" s="47"/>
      <c r="D3799" s="47"/>
      <c r="E3799" s="47"/>
      <c r="F3799" s="47"/>
      <c r="G3799" s="47"/>
      <c r="H3799" s="47"/>
      <c r="I3799" s="183">
        <f>J3791+J3792+J3794+J3795+J3796+J3797</f>
        <v>50080.060000000005</v>
      </c>
      <c r="J3799" s="183"/>
      <c r="K3799" s="46">
        <f>IF([1]Source!I5424&lt;&gt;0, ROUND(I3799/[1]Source!I5424, 2), 0)</f>
        <v>50080.06</v>
      </c>
      <c r="P3799" s="45">
        <f>I3799</f>
        <v>50080.060000000005</v>
      </c>
    </row>
    <row r="3801" spans="1:22" ht="14" x14ac:dyDescent="0.3">
      <c r="A3801" s="189" t="str">
        <f>CONCATENATE("Итого по подразделу: ",IF([1]Source!G5426&lt;&gt;"Новый подраздел", [1]Source!G5426, ""))</f>
        <v>Итого по подразделу: Приточная установка П1</v>
      </c>
      <c r="B3801" s="189"/>
      <c r="C3801" s="189"/>
      <c r="D3801" s="189"/>
      <c r="E3801" s="189"/>
      <c r="F3801" s="189"/>
      <c r="G3801" s="189"/>
      <c r="H3801" s="189"/>
      <c r="I3801" s="184">
        <f>SUM(P3779:P3800)</f>
        <v>60038.510000000009</v>
      </c>
      <c r="J3801" s="185"/>
      <c r="K3801" s="38"/>
    </row>
    <row r="3804" spans="1:22" ht="16.5" x14ac:dyDescent="0.35">
      <c r="A3804" s="190" t="str">
        <f>CONCATENATE("Подраздел: ",IF([1]Source!G5456&lt;&gt;"Новый подраздел", [1]Source!G5456, ""))</f>
        <v>Подраздел: Приточная установка П2 П3</v>
      </c>
      <c r="B3804" s="190"/>
      <c r="C3804" s="190"/>
      <c r="D3804" s="190"/>
      <c r="E3804" s="190"/>
      <c r="F3804" s="190"/>
      <c r="G3804" s="190"/>
      <c r="H3804" s="190"/>
      <c r="I3804" s="190"/>
      <c r="J3804" s="190"/>
      <c r="K3804" s="190"/>
    </row>
    <row r="3805" spans="1:22" ht="42" x14ac:dyDescent="0.35">
      <c r="A3805" s="51">
        <v>359</v>
      </c>
      <c r="B3805" s="51" t="str">
        <f>[1]Source!F5460</f>
        <v>1.18-2403-21-5/1</v>
      </c>
      <c r="C3805" s="51" t="str">
        <f>[1]Source!G5460</f>
        <v>Техническое обслуживание приточных установок производительностью до 10000 м3/ч - ежеквартальное</v>
      </c>
      <c r="D3805" s="50" t="str">
        <f>[1]Source!H5460</f>
        <v>установка</v>
      </c>
      <c r="E3805" s="48">
        <f>[1]Source!I5460</f>
        <v>2</v>
      </c>
      <c r="F3805" s="42"/>
      <c r="G3805" s="49"/>
      <c r="H3805" s="48"/>
      <c r="I3805" s="48"/>
      <c r="J3805" s="42"/>
      <c r="K3805" s="42"/>
      <c r="Q3805">
        <f>ROUND(([1]Source!BZ5460/100)*ROUND(([1]Source!AF5460*[1]Source!AV5460)*[1]Source!I5460, 2), 2)</f>
        <v>7685.61</v>
      </c>
      <c r="R3805">
        <f>[1]Source!X5460</f>
        <v>7685.61</v>
      </c>
      <c r="S3805">
        <f>ROUND(([1]Source!CA5460/100)*ROUND(([1]Source!AF5460*[1]Source!AV5460)*[1]Source!I5460, 2), 2)</f>
        <v>1097.94</v>
      </c>
      <c r="T3805">
        <f>[1]Source!Y5460</f>
        <v>1097.94</v>
      </c>
      <c r="U3805">
        <f>ROUND((175/100)*ROUND(([1]Source!AE5460*[1]Source!AV5460)*[1]Source!I5460, 2), 2)</f>
        <v>0.14000000000000001</v>
      </c>
      <c r="V3805">
        <f>ROUND((108/100)*ROUND([1]Source!CS5460*[1]Source!I5460, 2), 2)</f>
        <v>0.09</v>
      </c>
    </row>
    <row r="3806" spans="1:22" ht="14.5" x14ac:dyDescent="0.35">
      <c r="A3806" s="51"/>
      <c r="B3806" s="51"/>
      <c r="C3806" s="51" t="s">
        <v>183</v>
      </c>
      <c r="D3806" s="50"/>
      <c r="E3806" s="48"/>
      <c r="F3806" s="42">
        <f>[1]Source!AO5460</f>
        <v>1372.43</v>
      </c>
      <c r="G3806" s="49" t="str">
        <f>[1]Source!DG5460</f>
        <v>)*4</v>
      </c>
      <c r="H3806" s="48">
        <f>[1]Source!AV5460</f>
        <v>1</v>
      </c>
      <c r="I3806" s="48">
        <f>IF([1]Source!BA5460&lt;&gt; 0, [1]Source!BA5460, 1)</f>
        <v>1</v>
      </c>
      <c r="J3806" s="42">
        <f>[1]Source!S5460</f>
        <v>10979.44</v>
      </c>
      <c r="K3806" s="42"/>
    </row>
    <row r="3807" spans="1:22" ht="14.5" x14ac:dyDescent="0.35">
      <c r="A3807" s="51"/>
      <c r="B3807" s="51"/>
      <c r="C3807" s="51" t="s">
        <v>182</v>
      </c>
      <c r="D3807" s="50"/>
      <c r="E3807" s="48"/>
      <c r="F3807" s="42">
        <f>[1]Source!AM5460</f>
        <v>2.5299999999999998</v>
      </c>
      <c r="G3807" s="49" t="str">
        <f>[1]Source!DE5460</f>
        <v>)*4</v>
      </c>
      <c r="H3807" s="48">
        <f>[1]Source!AV5460</f>
        <v>1</v>
      </c>
      <c r="I3807" s="48">
        <f>IF([1]Source!BB5460&lt;&gt; 0, [1]Source!BB5460, 1)</f>
        <v>1</v>
      </c>
      <c r="J3807" s="42">
        <f>[1]Source!Q5460</f>
        <v>20.239999999999998</v>
      </c>
      <c r="K3807" s="42"/>
    </row>
    <row r="3808" spans="1:22" ht="14.5" x14ac:dyDescent="0.35">
      <c r="A3808" s="51"/>
      <c r="B3808" s="51"/>
      <c r="C3808" s="51" t="s">
        <v>181</v>
      </c>
      <c r="D3808" s="50"/>
      <c r="E3808" s="48"/>
      <c r="F3808" s="42">
        <f>[1]Source!AN5460</f>
        <v>0.01</v>
      </c>
      <c r="G3808" s="49" t="str">
        <f>[1]Source!DF5460</f>
        <v>)*4</v>
      </c>
      <c r="H3808" s="48">
        <f>[1]Source!AV5460</f>
        <v>1</v>
      </c>
      <c r="I3808" s="48">
        <f>IF([1]Source!BS5460&lt;&gt; 0, [1]Source!BS5460, 1)</f>
        <v>1</v>
      </c>
      <c r="J3808" s="52">
        <f>[1]Source!R5460</f>
        <v>0.08</v>
      </c>
      <c r="K3808" s="42"/>
    </row>
    <row r="3809" spans="1:22" ht="14.5" x14ac:dyDescent="0.35">
      <c r="A3809" s="51"/>
      <c r="B3809" s="51"/>
      <c r="C3809" s="51" t="s">
        <v>180</v>
      </c>
      <c r="D3809" s="50"/>
      <c r="E3809" s="48"/>
      <c r="F3809" s="42">
        <f>[1]Source!AL5460</f>
        <v>16.7</v>
      </c>
      <c r="G3809" s="49" t="str">
        <f>[1]Source!DD5460</f>
        <v>)*4</v>
      </c>
      <c r="H3809" s="48">
        <f>[1]Source!AW5460</f>
        <v>1</v>
      </c>
      <c r="I3809" s="48">
        <f>IF([1]Source!BC5460&lt;&gt; 0, [1]Source!BC5460, 1)</f>
        <v>1</v>
      </c>
      <c r="J3809" s="42">
        <f>[1]Source!P5460</f>
        <v>133.6</v>
      </c>
      <c r="K3809" s="42"/>
    </row>
    <row r="3810" spans="1:22" ht="14.5" x14ac:dyDescent="0.35">
      <c r="A3810" s="51"/>
      <c r="B3810" s="51"/>
      <c r="C3810" s="51" t="s">
        <v>179</v>
      </c>
      <c r="D3810" s="50" t="s">
        <v>176</v>
      </c>
      <c r="E3810" s="48">
        <f>[1]Source!AT5460</f>
        <v>70</v>
      </c>
      <c r="F3810" s="42"/>
      <c r="G3810" s="49"/>
      <c r="H3810" s="48"/>
      <c r="I3810" s="48"/>
      <c r="J3810" s="42">
        <f>SUM(R3805:R3809)</f>
        <v>7685.61</v>
      </c>
      <c r="K3810" s="42"/>
    </row>
    <row r="3811" spans="1:22" ht="14.5" x14ac:dyDescent="0.35">
      <c r="A3811" s="51"/>
      <c r="B3811" s="51"/>
      <c r="C3811" s="51" t="s">
        <v>178</v>
      </c>
      <c r="D3811" s="50" t="s">
        <v>176</v>
      </c>
      <c r="E3811" s="48">
        <f>[1]Source!AU5460</f>
        <v>10</v>
      </c>
      <c r="F3811" s="42"/>
      <c r="G3811" s="49"/>
      <c r="H3811" s="48"/>
      <c r="I3811" s="48"/>
      <c r="J3811" s="42">
        <f>SUM(T3805:T3810)</f>
        <v>1097.94</v>
      </c>
      <c r="K3811" s="42"/>
    </row>
    <row r="3812" spans="1:22" ht="14.5" x14ac:dyDescent="0.35">
      <c r="A3812" s="51"/>
      <c r="B3812" s="51"/>
      <c r="C3812" s="51" t="s">
        <v>177</v>
      </c>
      <c r="D3812" s="50" t="s">
        <v>176</v>
      </c>
      <c r="E3812" s="48">
        <f>108</f>
        <v>108</v>
      </c>
      <c r="F3812" s="42"/>
      <c r="G3812" s="49"/>
      <c r="H3812" s="48"/>
      <c r="I3812" s="48"/>
      <c r="J3812" s="42">
        <f>SUM(V3805:V3811)</f>
        <v>0.09</v>
      </c>
      <c r="K3812" s="42"/>
    </row>
    <row r="3813" spans="1:22" ht="14.5" x14ac:dyDescent="0.35">
      <c r="A3813" s="51"/>
      <c r="B3813" s="51"/>
      <c r="C3813" s="51" t="s">
        <v>175</v>
      </c>
      <c r="D3813" s="50" t="s">
        <v>174</v>
      </c>
      <c r="E3813" s="48">
        <f>[1]Source!AQ5460</f>
        <v>3.78</v>
      </c>
      <c r="F3813" s="42"/>
      <c r="G3813" s="49" t="str">
        <f>[1]Source!DI5460</f>
        <v>)*4</v>
      </c>
      <c r="H3813" s="48">
        <f>[1]Source!AV5460</f>
        <v>1</v>
      </c>
      <c r="I3813" s="48"/>
      <c r="J3813" s="42"/>
      <c r="K3813" s="42">
        <f>[1]Source!U5460</f>
        <v>30.24</v>
      </c>
    </row>
    <row r="3814" spans="1:22" ht="14" x14ac:dyDescent="0.3">
      <c r="A3814" s="47"/>
      <c r="B3814" s="47"/>
      <c r="C3814" s="47"/>
      <c r="D3814" s="47"/>
      <c r="E3814" s="47"/>
      <c r="F3814" s="47"/>
      <c r="G3814" s="47"/>
      <c r="H3814" s="47"/>
      <c r="I3814" s="183">
        <f>J3806+J3807+J3809+J3810+J3811+J3812</f>
        <v>19916.919999999998</v>
      </c>
      <c r="J3814" s="183"/>
      <c r="K3814" s="46">
        <f>IF([1]Source!I5460&lt;&gt;0, ROUND(I3814/[1]Source!I5460, 2), 0)</f>
        <v>9958.4599999999991</v>
      </c>
      <c r="P3814" s="45">
        <f>I3814</f>
        <v>19916.919999999998</v>
      </c>
    </row>
    <row r="3815" spans="1:22" ht="42" x14ac:dyDescent="0.35">
      <c r="A3815" s="51">
        <v>360</v>
      </c>
      <c r="B3815" s="51" t="str">
        <f>[1]Source!F5461</f>
        <v>1.18-2403-15-2/1</v>
      </c>
      <c r="C3815" s="51" t="str">
        <f>[1]Source!G5461</f>
        <v>Очистка и дезинфекция приточных установок производительностью свыше 5000 м3/ч до 20000 м3/ч</v>
      </c>
      <c r="D3815" s="50" t="str">
        <f>[1]Source!H5461</f>
        <v>установка</v>
      </c>
      <c r="E3815" s="48">
        <f>[1]Source!I5461</f>
        <v>2</v>
      </c>
      <c r="F3815" s="42"/>
      <c r="G3815" s="49"/>
      <c r="H3815" s="48"/>
      <c r="I3815" s="48"/>
      <c r="J3815" s="42"/>
      <c r="K3815" s="42"/>
      <c r="Q3815">
        <f>ROUND(([1]Source!BZ5461/100)*ROUND(([1]Source!AF5461*[1]Source!AV5461)*[1]Source!I5461, 2), 2)</f>
        <v>23481.64</v>
      </c>
      <c r="R3815">
        <f>[1]Source!X5461</f>
        <v>23481.64</v>
      </c>
      <c r="S3815">
        <f>ROUND(([1]Source!CA5461/100)*ROUND(([1]Source!AF5461*[1]Source!AV5461)*[1]Source!I5461, 2), 2)</f>
        <v>3354.52</v>
      </c>
      <c r="T3815">
        <f>[1]Source!Y5461</f>
        <v>3354.52</v>
      </c>
      <c r="U3815">
        <f>ROUND((175/100)*ROUND(([1]Source!AE5461*[1]Source!AV5461)*[1]Source!I5461, 2), 2)</f>
        <v>25799.34</v>
      </c>
      <c r="V3815">
        <f>ROUND((108/100)*ROUND([1]Source!CS5461*[1]Source!I5461, 2), 2)</f>
        <v>15921.88</v>
      </c>
    </row>
    <row r="3816" spans="1:22" ht="14.5" x14ac:dyDescent="0.35">
      <c r="A3816" s="51"/>
      <c r="B3816" s="51"/>
      <c r="C3816" s="51" t="s">
        <v>183</v>
      </c>
      <c r="D3816" s="50"/>
      <c r="E3816" s="48"/>
      <c r="F3816" s="42">
        <f>[1]Source!AO5461</f>
        <v>4193.1499999999996</v>
      </c>
      <c r="G3816" s="49" t="str">
        <f>[1]Source!DG5461</f>
        <v>)*4</v>
      </c>
      <c r="H3816" s="48">
        <f>[1]Source!AV5461</f>
        <v>1</v>
      </c>
      <c r="I3816" s="48">
        <f>IF([1]Source!BA5461&lt;&gt; 0, [1]Source!BA5461, 1)</f>
        <v>1</v>
      </c>
      <c r="J3816" s="42">
        <f>[1]Source!S5461</f>
        <v>33545.199999999997</v>
      </c>
      <c r="K3816" s="42"/>
    </row>
    <row r="3817" spans="1:22" ht="14.5" x14ac:dyDescent="0.35">
      <c r="A3817" s="51"/>
      <c r="B3817" s="51"/>
      <c r="C3817" s="51" t="s">
        <v>182</v>
      </c>
      <c r="D3817" s="50"/>
      <c r="E3817" s="48"/>
      <c r="F3817" s="42">
        <f>[1]Source!AM5461</f>
        <v>2966.57</v>
      </c>
      <c r="G3817" s="49" t="str">
        <f>[1]Source!DE5461</f>
        <v>)*4</v>
      </c>
      <c r="H3817" s="48">
        <f>[1]Source!AV5461</f>
        <v>1</v>
      </c>
      <c r="I3817" s="48">
        <f>IF([1]Source!BB5461&lt;&gt; 0, [1]Source!BB5461, 1)</f>
        <v>1</v>
      </c>
      <c r="J3817" s="42">
        <f>[1]Source!Q5461</f>
        <v>23732.560000000001</v>
      </c>
      <c r="K3817" s="42"/>
    </row>
    <row r="3818" spans="1:22" ht="14.5" x14ac:dyDescent="0.35">
      <c r="A3818" s="51"/>
      <c r="B3818" s="51"/>
      <c r="C3818" s="51" t="s">
        <v>181</v>
      </c>
      <c r="D3818" s="50"/>
      <c r="E3818" s="48"/>
      <c r="F3818" s="42">
        <f>[1]Source!AN5461</f>
        <v>1842.81</v>
      </c>
      <c r="G3818" s="49" t="str">
        <f>[1]Source!DF5461</f>
        <v>)*4</v>
      </c>
      <c r="H3818" s="48">
        <f>[1]Source!AV5461</f>
        <v>1</v>
      </c>
      <c r="I3818" s="48">
        <f>IF([1]Source!BS5461&lt;&gt; 0, [1]Source!BS5461, 1)</f>
        <v>1</v>
      </c>
      <c r="J3818" s="52">
        <f>[1]Source!R5461</f>
        <v>14742.48</v>
      </c>
      <c r="K3818" s="42"/>
    </row>
    <row r="3819" spans="1:22" ht="14.5" x14ac:dyDescent="0.35">
      <c r="A3819" s="51"/>
      <c r="B3819" s="51"/>
      <c r="C3819" s="51" t="s">
        <v>180</v>
      </c>
      <c r="D3819" s="50"/>
      <c r="E3819" s="48"/>
      <c r="F3819" s="42">
        <f>[1]Source!AL5461</f>
        <v>15.54</v>
      </c>
      <c r="G3819" s="49" t="str">
        <f>[1]Source!DD5461</f>
        <v>)*4</v>
      </c>
      <c r="H3819" s="48">
        <f>[1]Source!AW5461</f>
        <v>1</v>
      </c>
      <c r="I3819" s="48">
        <f>IF([1]Source!BC5461&lt;&gt; 0, [1]Source!BC5461, 1)</f>
        <v>1</v>
      </c>
      <c r="J3819" s="42">
        <f>[1]Source!P5461</f>
        <v>124.32</v>
      </c>
      <c r="K3819" s="42"/>
    </row>
    <row r="3820" spans="1:22" ht="14.5" x14ac:dyDescent="0.35">
      <c r="A3820" s="51"/>
      <c r="B3820" s="51"/>
      <c r="C3820" s="51" t="s">
        <v>179</v>
      </c>
      <c r="D3820" s="50" t="s">
        <v>176</v>
      </c>
      <c r="E3820" s="48">
        <f>[1]Source!AT5461</f>
        <v>70</v>
      </c>
      <c r="F3820" s="42"/>
      <c r="G3820" s="49"/>
      <c r="H3820" s="48"/>
      <c r="I3820" s="48"/>
      <c r="J3820" s="42">
        <f>SUM(R3815:R3819)</f>
        <v>23481.64</v>
      </c>
      <c r="K3820" s="42"/>
    </row>
    <row r="3821" spans="1:22" ht="14.5" x14ac:dyDescent="0.35">
      <c r="A3821" s="51"/>
      <c r="B3821" s="51"/>
      <c r="C3821" s="51" t="s">
        <v>178</v>
      </c>
      <c r="D3821" s="50" t="s">
        <v>176</v>
      </c>
      <c r="E3821" s="48">
        <f>[1]Source!AU5461</f>
        <v>10</v>
      </c>
      <c r="F3821" s="42"/>
      <c r="G3821" s="49"/>
      <c r="H3821" s="48"/>
      <c r="I3821" s="48"/>
      <c r="J3821" s="42">
        <f>SUM(T3815:T3820)</f>
        <v>3354.52</v>
      </c>
      <c r="K3821" s="42"/>
    </row>
    <row r="3822" spans="1:22" ht="14.5" x14ac:dyDescent="0.35">
      <c r="A3822" s="51"/>
      <c r="B3822" s="51"/>
      <c r="C3822" s="51" t="s">
        <v>177</v>
      </c>
      <c r="D3822" s="50" t="s">
        <v>176</v>
      </c>
      <c r="E3822" s="48">
        <f>108</f>
        <v>108</v>
      </c>
      <c r="F3822" s="42"/>
      <c r="G3822" s="49"/>
      <c r="H3822" s="48"/>
      <c r="I3822" s="48"/>
      <c r="J3822" s="42">
        <f>SUM(V3815:V3821)</f>
        <v>15921.88</v>
      </c>
      <c r="K3822" s="42"/>
    </row>
    <row r="3823" spans="1:22" ht="14.5" x14ac:dyDescent="0.35">
      <c r="A3823" s="51"/>
      <c r="B3823" s="51"/>
      <c r="C3823" s="51" t="s">
        <v>175</v>
      </c>
      <c r="D3823" s="50" t="s">
        <v>174</v>
      </c>
      <c r="E3823" s="48">
        <f>[1]Source!AQ5461</f>
        <v>13.77</v>
      </c>
      <c r="F3823" s="42"/>
      <c r="G3823" s="49" t="str">
        <f>[1]Source!DI5461</f>
        <v>)*4</v>
      </c>
      <c r="H3823" s="48">
        <f>[1]Source!AV5461</f>
        <v>1</v>
      </c>
      <c r="I3823" s="48"/>
      <c r="J3823" s="42"/>
      <c r="K3823" s="42">
        <f>[1]Source!U5461</f>
        <v>110.16</v>
      </c>
    </row>
    <row r="3824" spans="1:22" ht="14" x14ac:dyDescent="0.3">
      <c r="A3824" s="47"/>
      <c r="B3824" s="47"/>
      <c r="C3824" s="47"/>
      <c r="D3824" s="47"/>
      <c r="E3824" s="47"/>
      <c r="F3824" s="47"/>
      <c r="G3824" s="47"/>
      <c r="H3824" s="47"/>
      <c r="I3824" s="183">
        <f>J3816+J3817+J3819+J3820+J3821+J3822</f>
        <v>100160.12000000001</v>
      </c>
      <c r="J3824" s="183"/>
      <c r="K3824" s="46">
        <f>IF([1]Source!I5461&lt;&gt;0, ROUND(I3824/[1]Source!I5461, 2), 0)</f>
        <v>50080.06</v>
      </c>
      <c r="P3824" s="45">
        <f>I3824</f>
        <v>100160.12000000001</v>
      </c>
    </row>
    <row r="3826" spans="1:22" ht="14" x14ac:dyDescent="0.3">
      <c r="A3826" s="189" t="str">
        <f>CONCATENATE("Итого по подразделу: ",IF([1]Source!G5463&lt;&gt;"Новый подраздел", [1]Source!G5463, ""))</f>
        <v>Итого по подразделу: Приточная установка П2 П3</v>
      </c>
      <c r="B3826" s="189"/>
      <c r="C3826" s="189"/>
      <c r="D3826" s="189"/>
      <c r="E3826" s="189"/>
      <c r="F3826" s="189"/>
      <c r="G3826" s="189"/>
      <c r="H3826" s="189"/>
      <c r="I3826" s="184">
        <f>SUM(P3804:P3825)</f>
        <v>120077.04000000001</v>
      </c>
      <c r="J3826" s="185"/>
      <c r="K3826" s="38"/>
    </row>
    <row r="3829" spans="1:22" ht="16.5" x14ac:dyDescent="0.35">
      <c r="A3829" s="190" t="str">
        <f>CONCATENATE("Подраздел: ",IF([1]Source!G5493&lt;&gt;"Новый подраздел", [1]Source!G5493, ""))</f>
        <v>Подраздел: Приточная установка П4 П5</v>
      </c>
      <c r="B3829" s="190"/>
      <c r="C3829" s="190"/>
      <c r="D3829" s="190"/>
      <c r="E3829" s="190"/>
      <c r="F3829" s="190"/>
      <c r="G3829" s="190"/>
      <c r="H3829" s="190"/>
      <c r="I3829" s="190"/>
      <c r="J3829" s="190"/>
      <c r="K3829" s="190"/>
    </row>
    <row r="3830" spans="1:22" ht="42" x14ac:dyDescent="0.35">
      <c r="A3830" s="51">
        <v>361</v>
      </c>
      <c r="B3830" s="51" t="str">
        <f>[1]Source!F5497</f>
        <v>1.18-2403-21-5/1</v>
      </c>
      <c r="C3830" s="51" t="str">
        <f>[1]Source!G5497</f>
        <v>Техническое обслуживание приточных установок производительностью до 10000 м3/ч - ежеквартальное</v>
      </c>
      <c r="D3830" s="50" t="str">
        <f>[1]Source!H5497</f>
        <v>установка</v>
      </c>
      <c r="E3830" s="48">
        <f>[1]Source!I5497</f>
        <v>2</v>
      </c>
      <c r="F3830" s="42"/>
      <c r="G3830" s="49"/>
      <c r="H3830" s="48"/>
      <c r="I3830" s="48"/>
      <c r="J3830" s="42"/>
      <c r="K3830" s="42"/>
      <c r="Q3830">
        <f>ROUND(([1]Source!BZ5497/100)*ROUND(([1]Source!AF5497*[1]Source!AV5497)*[1]Source!I5497, 2), 2)</f>
        <v>7685.61</v>
      </c>
      <c r="R3830">
        <f>[1]Source!X5497</f>
        <v>7685.61</v>
      </c>
      <c r="S3830">
        <f>ROUND(([1]Source!CA5497/100)*ROUND(([1]Source!AF5497*[1]Source!AV5497)*[1]Source!I5497, 2), 2)</f>
        <v>1097.94</v>
      </c>
      <c r="T3830">
        <f>[1]Source!Y5497</f>
        <v>1097.94</v>
      </c>
      <c r="U3830">
        <f>ROUND((175/100)*ROUND(([1]Source!AE5497*[1]Source!AV5497)*[1]Source!I5497, 2), 2)</f>
        <v>0.14000000000000001</v>
      </c>
      <c r="V3830">
        <f>ROUND((108/100)*ROUND([1]Source!CS5497*[1]Source!I5497, 2), 2)</f>
        <v>0.09</v>
      </c>
    </row>
    <row r="3831" spans="1:22" ht="14.5" x14ac:dyDescent="0.35">
      <c r="A3831" s="51"/>
      <c r="B3831" s="51"/>
      <c r="C3831" s="51" t="s">
        <v>183</v>
      </c>
      <c r="D3831" s="50"/>
      <c r="E3831" s="48"/>
      <c r="F3831" s="42">
        <f>[1]Source!AO5497</f>
        <v>1372.43</v>
      </c>
      <c r="G3831" s="49" t="str">
        <f>[1]Source!DG5497</f>
        <v>)*4</v>
      </c>
      <c r="H3831" s="48">
        <f>[1]Source!AV5497</f>
        <v>1</v>
      </c>
      <c r="I3831" s="48">
        <f>IF([1]Source!BA5497&lt;&gt; 0, [1]Source!BA5497, 1)</f>
        <v>1</v>
      </c>
      <c r="J3831" s="42">
        <f>[1]Source!S5497</f>
        <v>10979.44</v>
      </c>
      <c r="K3831" s="42"/>
    </row>
    <row r="3832" spans="1:22" ht="14.5" x14ac:dyDescent="0.35">
      <c r="A3832" s="51"/>
      <c r="B3832" s="51"/>
      <c r="C3832" s="51" t="s">
        <v>182</v>
      </c>
      <c r="D3832" s="50"/>
      <c r="E3832" s="48"/>
      <c r="F3832" s="42">
        <f>[1]Source!AM5497</f>
        <v>2.5299999999999998</v>
      </c>
      <c r="G3832" s="49" t="str">
        <f>[1]Source!DE5497</f>
        <v>)*4</v>
      </c>
      <c r="H3832" s="48">
        <f>[1]Source!AV5497</f>
        <v>1</v>
      </c>
      <c r="I3832" s="48">
        <f>IF([1]Source!BB5497&lt;&gt; 0, [1]Source!BB5497, 1)</f>
        <v>1</v>
      </c>
      <c r="J3832" s="42">
        <f>[1]Source!Q5497</f>
        <v>20.239999999999998</v>
      </c>
      <c r="K3832" s="42"/>
    </row>
    <row r="3833" spans="1:22" ht="14.5" x14ac:dyDescent="0.35">
      <c r="A3833" s="51"/>
      <c r="B3833" s="51"/>
      <c r="C3833" s="51" t="s">
        <v>181</v>
      </c>
      <c r="D3833" s="50"/>
      <c r="E3833" s="48"/>
      <c r="F3833" s="42">
        <f>[1]Source!AN5497</f>
        <v>0.01</v>
      </c>
      <c r="G3833" s="49" t="str">
        <f>[1]Source!DF5497</f>
        <v>)*4</v>
      </c>
      <c r="H3833" s="48">
        <f>[1]Source!AV5497</f>
        <v>1</v>
      </c>
      <c r="I3833" s="48">
        <f>IF([1]Source!BS5497&lt;&gt; 0, [1]Source!BS5497, 1)</f>
        <v>1</v>
      </c>
      <c r="J3833" s="52">
        <f>[1]Source!R5497</f>
        <v>0.08</v>
      </c>
      <c r="K3833" s="42"/>
    </row>
    <row r="3834" spans="1:22" ht="14.5" x14ac:dyDescent="0.35">
      <c r="A3834" s="51"/>
      <c r="B3834" s="51"/>
      <c r="C3834" s="51" t="s">
        <v>180</v>
      </c>
      <c r="D3834" s="50"/>
      <c r="E3834" s="48"/>
      <c r="F3834" s="42">
        <f>[1]Source!AL5497</f>
        <v>16.7</v>
      </c>
      <c r="G3834" s="49" t="str">
        <f>[1]Source!DD5497</f>
        <v>)*4</v>
      </c>
      <c r="H3834" s="48">
        <f>[1]Source!AW5497</f>
        <v>1</v>
      </c>
      <c r="I3834" s="48">
        <f>IF([1]Source!BC5497&lt;&gt; 0, [1]Source!BC5497, 1)</f>
        <v>1</v>
      </c>
      <c r="J3834" s="42">
        <f>[1]Source!P5497</f>
        <v>133.6</v>
      </c>
      <c r="K3834" s="42"/>
    </row>
    <row r="3835" spans="1:22" ht="14.5" x14ac:dyDescent="0.35">
      <c r="A3835" s="51"/>
      <c r="B3835" s="51"/>
      <c r="C3835" s="51" t="s">
        <v>179</v>
      </c>
      <c r="D3835" s="50" t="s">
        <v>176</v>
      </c>
      <c r="E3835" s="48">
        <f>[1]Source!AT5497</f>
        <v>70</v>
      </c>
      <c r="F3835" s="42"/>
      <c r="G3835" s="49"/>
      <c r="H3835" s="48"/>
      <c r="I3835" s="48"/>
      <c r="J3835" s="42">
        <f>SUM(R3830:R3834)</f>
        <v>7685.61</v>
      </c>
      <c r="K3835" s="42"/>
    </row>
    <row r="3836" spans="1:22" ht="14.5" x14ac:dyDescent="0.35">
      <c r="A3836" s="51"/>
      <c r="B3836" s="51"/>
      <c r="C3836" s="51" t="s">
        <v>178</v>
      </c>
      <c r="D3836" s="50" t="s">
        <v>176</v>
      </c>
      <c r="E3836" s="48">
        <f>[1]Source!AU5497</f>
        <v>10</v>
      </c>
      <c r="F3836" s="42"/>
      <c r="G3836" s="49"/>
      <c r="H3836" s="48"/>
      <c r="I3836" s="48"/>
      <c r="J3836" s="42">
        <f>SUM(T3830:T3835)</f>
        <v>1097.94</v>
      </c>
      <c r="K3836" s="42"/>
    </row>
    <row r="3837" spans="1:22" ht="14.5" x14ac:dyDescent="0.35">
      <c r="A3837" s="51"/>
      <c r="B3837" s="51"/>
      <c r="C3837" s="51" t="s">
        <v>177</v>
      </c>
      <c r="D3837" s="50" t="s">
        <v>176</v>
      </c>
      <c r="E3837" s="48">
        <f>108</f>
        <v>108</v>
      </c>
      <c r="F3837" s="42"/>
      <c r="G3837" s="49"/>
      <c r="H3837" s="48"/>
      <c r="I3837" s="48"/>
      <c r="J3837" s="42">
        <f>SUM(V3830:V3836)</f>
        <v>0.09</v>
      </c>
      <c r="K3837" s="42"/>
    </row>
    <row r="3838" spans="1:22" ht="14.5" x14ac:dyDescent="0.35">
      <c r="A3838" s="51"/>
      <c r="B3838" s="51"/>
      <c r="C3838" s="51" t="s">
        <v>175</v>
      </c>
      <c r="D3838" s="50" t="s">
        <v>174</v>
      </c>
      <c r="E3838" s="48">
        <f>[1]Source!AQ5497</f>
        <v>3.78</v>
      </c>
      <c r="F3838" s="42"/>
      <c r="G3838" s="49" t="str">
        <f>[1]Source!DI5497</f>
        <v>)*4</v>
      </c>
      <c r="H3838" s="48">
        <f>[1]Source!AV5497</f>
        <v>1</v>
      </c>
      <c r="I3838" s="48"/>
      <c r="J3838" s="42"/>
      <c r="K3838" s="42">
        <f>[1]Source!U5497</f>
        <v>30.24</v>
      </c>
    </row>
    <row r="3839" spans="1:22" ht="14" x14ac:dyDescent="0.3">
      <c r="A3839" s="47"/>
      <c r="B3839" s="47"/>
      <c r="C3839" s="47"/>
      <c r="D3839" s="47"/>
      <c r="E3839" s="47"/>
      <c r="F3839" s="47"/>
      <c r="G3839" s="47"/>
      <c r="H3839" s="47"/>
      <c r="I3839" s="183">
        <f>J3831+J3832+J3834+J3835+J3836+J3837</f>
        <v>19916.919999999998</v>
      </c>
      <c r="J3839" s="183"/>
      <c r="K3839" s="46">
        <f>IF([1]Source!I5497&lt;&gt;0, ROUND(I3839/[1]Source!I5497, 2), 0)</f>
        <v>9958.4599999999991</v>
      </c>
      <c r="P3839" s="45">
        <f>I3839</f>
        <v>19916.919999999998</v>
      </c>
    </row>
    <row r="3840" spans="1:22" ht="42" x14ac:dyDescent="0.35">
      <c r="A3840" s="51">
        <v>362</v>
      </c>
      <c r="B3840" s="51" t="str">
        <f>[1]Source!F5498</f>
        <v>1.18-2403-15-2/1</v>
      </c>
      <c r="C3840" s="51" t="str">
        <f>[1]Source!G5498</f>
        <v>Очистка и дезинфекция приточных установок производительностью свыше 5000 м3/ч до 20000 м3/ч</v>
      </c>
      <c r="D3840" s="50" t="str">
        <f>[1]Source!H5498</f>
        <v>установка</v>
      </c>
      <c r="E3840" s="48">
        <f>[1]Source!I5498</f>
        <v>2</v>
      </c>
      <c r="F3840" s="42"/>
      <c r="G3840" s="49"/>
      <c r="H3840" s="48"/>
      <c r="I3840" s="48"/>
      <c r="J3840" s="42"/>
      <c r="K3840" s="42"/>
      <c r="Q3840">
        <f>ROUND(([1]Source!BZ5498/100)*ROUND(([1]Source!AF5498*[1]Source!AV5498)*[1]Source!I5498, 2), 2)</f>
        <v>23481.64</v>
      </c>
      <c r="R3840">
        <f>[1]Source!X5498</f>
        <v>23481.64</v>
      </c>
      <c r="S3840">
        <f>ROUND(([1]Source!CA5498/100)*ROUND(([1]Source!AF5498*[1]Source!AV5498)*[1]Source!I5498, 2), 2)</f>
        <v>3354.52</v>
      </c>
      <c r="T3840">
        <f>[1]Source!Y5498</f>
        <v>3354.52</v>
      </c>
      <c r="U3840">
        <f>ROUND((175/100)*ROUND(([1]Source!AE5498*[1]Source!AV5498)*[1]Source!I5498, 2), 2)</f>
        <v>25799.34</v>
      </c>
      <c r="V3840">
        <f>ROUND((108/100)*ROUND([1]Source!CS5498*[1]Source!I5498, 2), 2)</f>
        <v>15921.88</v>
      </c>
    </row>
    <row r="3841" spans="1:22" ht="14.5" x14ac:dyDescent="0.35">
      <c r="A3841" s="51"/>
      <c r="B3841" s="51"/>
      <c r="C3841" s="51" t="s">
        <v>183</v>
      </c>
      <c r="D3841" s="50"/>
      <c r="E3841" s="48"/>
      <c r="F3841" s="42">
        <f>[1]Source!AO5498</f>
        <v>4193.1499999999996</v>
      </c>
      <c r="G3841" s="49" t="str">
        <f>[1]Source!DG5498</f>
        <v>)*4</v>
      </c>
      <c r="H3841" s="48">
        <f>[1]Source!AV5498</f>
        <v>1</v>
      </c>
      <c r="I3841" s="48">
        <f>IF([1]Source!BA5498&lt;&gt; 0, [1]Source!BA5498, 1)</f>
        <v>1</v>
      </c>
      <c r="J3841" s="42">
        <f>[1]Source!S5498</f>
        <v>33545.199999999997</v>
      </c>
      <c r="K3841" s="42"/>
    </row>
    <row r="3842" spans="1:22" ht="14.5" x14ac:dyDescent="0.35">
      <c r="A3842" s="51"/>
      <c r="B3842" s="51"/>
      <c r="C3842" s="51" t="s">
        <v>182</v>
      </c>
      <c r="D3842" s="50"/>
      <c r="E3842" s="48"/>
      <c r="F3842" s="42">
        <f>[1]Source!AM5498</f>
        <v>2966.57</v>
      </c>
      <c r="G3842" s="49" t="str">
        <f>[1]Source!DE5498</f>
        <v>)*4</v>
      </c>
      <c r="H3842" s="48">
        <f>[1]Source!AV5498</f>
        <v>1</v>
      </c>
      <c r="I3842" s="48">
        <f>IF([1]Source!BB5498&lt;&gt; 0, [1]Source!BB5498, 1)</f>
        <v>1</v>
      </c>
      <c r="J3842" s="42">
        <f>[1]Source!Q5498</f>
        <v>23732.560000000001</v>
      </c>
      <c r="K3842" s="42"/>
    </row>
    <row r="3843" spans="1:22" ht="14.5" x14ac:dyDescent="0.35">
      <c r="A3843" s="51"/>
      <c r="B3843" s="51"/>
      <c r="C3843" s="51" t="s">
        <v>181</v>
      </c>
      <c r="D3843" s="50"/>
      <c r="E3843" s="48"/>
      <c r="F3843" s="42">
        <f>[1]Source!AN5498</f>
        <v>1842.81</v>
      </c>
      <c r="G3843" s="49" t="str">
        <f>[1]Source!DF5498</f>
        <v>)*4</v>
      </c>
      <c r="H3843" s="48">
        <f>[1]Source!AV5498</f>
        <v>1</v>
      </c>
      <c r="I3843" s="48">
        <f>IF([1]Source!BS5498&lt;&gt; 0, [1]Source!BS5498, 1)</f>
        <v>1</v>
      </c>
      <c r="J3843" s="52">
        <f>[1]Source!R5498</f>
        <v>14742.48</v>
      </c>
      <c r="K3843" s="42"/>
    </row>
    <row r="3844" spans="1:22" ht="14.5" x14ac:dyDescent="0.35">
      <c r="A3844" s="51"/>
      <c r="B3844" s="51"/>
      <c r="C3844" s="51" t="s">
        <v>180</v>
      </c>
      <c r="D3844" s="50"/>
      <c r="E3844" s="48"/>
      <c r="F3844" s="42">
        <f>[1]Source!AL5498</f>
        <v>15.54</v>
      </c>
      <c r="G3844" s="49" t="str">
        <f>[1]Source!DD5498</f>
        <v>)*4</v>
      </c>
      <c r="H3844" s="48">
        <f>[1]Source!AW5498</f>
        <v>1</v>
      </c>
      <c r="I3844" s="48">
        <f>IF([1]Source!BC5498&lt;&gt; 0, [1]Source!BC5498, 1)</f>
        <v>1</v>
      </c>
      <c r="J3844" s="42">
        <f>[1]Source!P5498</f>
        <v>124.32</v>
      </c>
      <c r="K3844" s="42"/>
    </row>
    <row r="3845" spans="1:22" ht="14.5" x14ac:dyDescent="0.35">
      <c r="A3845" s="51"/>
      <c r="B3845" s="51"/>
      <c r="C3845" s="51" t="s">
        <v>179</v>
      </c>
      <c r="D3845" s="50" t="s">
        <v>176</v>
      </c>
      <c r="E3845" s="48">
        <f>[1]Source!AT5498</f>
        <v>70</v>
      </c>
      <c r="F3845" s="42"/>
      <c r="G3845" s="49"/>
      <c r="H3845" s="48"/>
      <c r="I3845" s="48"/>
      <c r="J3845" s="42">
        <f>SUM(R3840:R3844)</f>
        <v>23481.64</v>
      </c>
      <c r="K3845" s="42"/>
    </row>
    <row r="3846" spans="1:22" ht="14.5" x14ac:dyDescent="0.35">
      <c r="A3846" s="51"/>
      <c r="B3846" s="51"/>
      <c r="C3846" s="51" t="s">
        <v>178</v>
      </c>
      <c r="D3846" s="50" t="s">
        <v>176</v>
      </c>
      <c r="E3846" s="48">
        <f>[1]Source!AU5498</f>
        <v>10</v>
      </c>
      <c r="F3846" s="42"/>
      <c r="G3846" s="49"/>
      <c r="H3846" s="48"/>
      <c r="I3846" s="48"/>
      <c r="J3846" s="42">
        <f>SUM(T3840:T3845)</f>
        <v>3354.52</v>
      </c>
      <c r="K3846" s="42"/>
    </row>
    <row r="3847" spans="1:22" ht="14.5" x14ac:dyDescent="0.35">
      <c r="A3847" s="51"/>
      <c r="B3847" s="51"/>
      <c r="C3847" s="51" t="s">
        <v>177</v>
      </c>
      <c r="D3847" s="50" t="s">
        <v>176</v>
      </c>
      <c r="E3847" s="48">
        <f>108</f>
        <v>108</v>
      </c>
      <c r="F3847" s="42"/>
      <c r="G3847" s="49"/>
      <c r="H3847" s="48"/>
      <c r="I3847" s="48"/>
      <c r="J3847" s="42">
        <f>SUM(V3840:V3846)</f>
        <v>15921.88</v>
      </c>
      <c r="K3847" s="42"/>
    </row>
    <row r="3848" spans="1:22" ht="14.5" x14ac:dyDescent="0.35">
      <c r="A3848" s="51"/>
      <c r="B3848" s="51"/>
      <c r="C3848" s="51" t="s">
        <v>175</v>
      </c>
      <c r="D3848" s="50" t="s">
        <v>174</v>
      </c>
      <c r="E3848" s="48">
        <f>[1]Source!AQ5498</f>
        <v>13.77</v>
      </c>
      <c r="F3848" s="42"/>
      <c r="G3848" s="49" t="str">
        <f>[1]Source!DI5498</f>
        <v>)*4</v>
      </c>
      <c r="H3848" s="48">
        <f>[1]Source!AV5498</f>
        <v>1</v>
      </c>
      <c r="I3848" s="48"/>
      <c r="J3848" s="42"/>
      <c r="K3848" s="42">
        <f>[1]Source!U5498</f>
        <v>110.16</v>
      </c>
    </row>
    <row r="3849" spans="1:22" ht="14" x14ac:dyDescent="0.3">
      <c r="A3849" s="47"/>
      <c r="B3849" s="47"/>
      <c r="C3849" s="47"/>
      <c r="D3849" s="47"/>
      <c r="E3849" s="47"/>
      <c r="F3849" s="47"/>
      <c r="G3849" s="47"/>
      <c r="H3849" s="47"/>
      <c r="I3849" s="183">
        <f>J3841+J3842+J3844+J3845+J3846+J3847</f>
        <v>100160.12000000001</v>
      </c>
      <c r="J3849" s="183"/>
      <c r="K3849" s="46">
        <f>IF([1]Source!I5498&lt;&gt;0, ROUND(I3849/[1]Source!I5498, 2), 0)</f>
        <v>50080.06</v>
      </c>
      <c r="P3849" s="45">
        <f>I3849</f>
        <v>100160.12000000001</v>
      </c>
    </row>
    <row r="3851" spans="1:22" ht="14" x14ac:dyDescent="0.3">
      <c r="A3851" s="189" t="str">
        <f>CONCATENATE("Итого по подразделу: ",IF([1]Source!G5500&lt;&gt;"Новый подраздел", [1]Source!G5500, ""))</f>
        <v>Итого по подразделу: Приточная установка П4 П5</v>
      </c>
      <c r="B3851" s="189"/>
      <c r="C3851" s="189"/>
      <c r="D3851" s="189"/>
      <c r="E3851" s="189"/>
      <c r="F3851" s="189"/>
      <c r="G3851" s="189"/>
      <c r="H3851" s="189"/>
      <c r="I3851" s="184">
        <f>SUM(P3829:P3850)</f>
        <v>120077.04000000001</v>
      </c>
      <c r="J3851" s="185"/>
      <c r="K3851" s="38"/>
    </row>
    <row r="3854" spans="1:22" ht="16.5" x14ac:dyDescent="0.35">
      <c r="A3854" s="190" t="str">
        <f>CONCATENATE("Подраздел: ",IF([1]Source!G5530&lt;&gt;"Новый подраздел", [1]Source!G5530, ""))</f>
        <v>Подраздел: Вытяжная установка В1</v>
      </c>
      <c r="B3854" s="190"/>
      <c r="C3854" s="190"/>
      <c r="D3854" s="190"/>
      <c r="E3854" s="190"/>
      <c r="F3854" s="190"/>
      <c r="G3854" s="190"/>
      <c r="H3854" s="190"/>
      <c r="I3854" s="190"/>
      <c r="J3854" s="190"/>
      <c r="K3854" s="190"/>
    </row>
    <row r="3855" spans="1:22" ht="42" x14ac:dyDescent="0.35">
      <c r="A3855" s="51">
        <v>363</v>
      </c>
      <c r="B3855" s="51" t="str">
        <f>[1]Source!F5534</f>
        <v>1.18-2403-20-3/1</v>
      </c>
      <c r="C3855" s="51" t="str">
        <f>[1]Source!G5534</f>
        <v>Техническое обслуживание вытяжных установок производительностью до 5000 м3/ч - ежеквартальное</v>
      </c>
      <c r="D3855" s="50" t="str">
        <f>[1]Source!H5534</f>
        <v>установка</v>
      </c>
      <c r="E3855" s="48">
        <f>[1]Source!I5534</f>
        <v>1</v>
      </c>
      <c r="F3855" s="42"/>
      <c r="G3855" s="49"/>
      <c r="H3855" s="48"/>
      <c r="I3855" s="48"/>
      <c r="J3855" s="42"/>
      <c r="K3855" s="42"/>
      <c r="Q3855">
        <f>ROUND(([1]Source!BZ5534/100)*ROUND(([1]Source!AF5534*[1]Source!AV5534)*[1]Source!I5534, 2), 2)</f>
        <v>2419.54</v>
      </c>
      <c r="R3855">
        <f>[1]Source!X5534</f>
        <v>2419.54</v>
      </c>
      <c r="S3855">
        <f>ROUND(([1]Source!CA5534/100)*ROUND(([1]Source!AF5534*[1]Source!AV5534)*[1]Source!I5534, 2), 2)</f>
        <v>345.65</v>
      </c>
      <c r="T3855">
        <f>[1]Source!Y5534</f>
        <v>345.65</v>
      </c>
      <c r="U3855">
        <f>ROUND((175/100)*ROUND(([1]Source!AE5534*[1]Source!AV5534)*[1]Source!I5534, 2), 2)</f>
        <v>0</v>
      </c>
      <c r="V3855">
        <f>ROUND((108/100)*ROUND([1]Source!CS5534*[1]Source!I5534, 2), 2)</f>
        <v>0</v>
      </c>
    </row>
    <row r="3856" spans="1:22" ht="14.5" x14ac:dyDescent="0.35">
      <c r="A3856" s="51"/>
      <c r="B3856" s="51"/>
      <c r="C3856" s="51" t="s">
        <v>183</v>
      </c>
      <c r="D3856" s="50"/>
      <c r="E3856" s="48"/>
      <c r="F3856" s="42">
        <f>[1]Source!AO5534</f>
        <v>864.12</v>
      </c>
      <c r="G3856" s="49" t="str">
        <f>[1]Source!DG5534</f>
        <v>)*4</v>
      </c>
      <c r="H3856" s="48">
        <f>[1]Source!AV5534</f>
        <v>1</v>
      </c>
      <c r="I3856" s="48">
        <f>IF([1]Source!BA5534&lt;&gt; 0, [1]Source!BA5534, 1)</f>
        <v>1</v>
      </c>
      <c r="J3856" s="42">
        <f>[1]Source!S5534</f>
        <v>3456.48</v>
      </c>
      <c r="K3856" s="42"/>
    </row>
    <row r="3857" spans="1:22" ht="14.5" x14ac:dyDescent="0.35">
      <c r="A3857" s="51"/>
      <c r="B3857" s="51"/>
      <c r="C3857" s="51" t="s">
        <v>180</v>
      </c>
      <c r="D3857" s="50"/>
      <c r="E3857" s="48"/>
      <c r="F3857" s="42">
        <f>[1]Source!AL5534</f>
        <v>0.03</v>
      </c>
      <c r="G3857" s="49" t="str">
        <f>[1]Source!DD5534</f>
        <v>)*4</v>
      </c>
      <c r="H3857" s="48">
        <f>[1]Source!AW5534</f>
        <v>1</v>
      </c>
      <c r="I3857" s="48">
        <f>IF([1]Source!BC5534&lt;&gt; 0, [1]Source!BC5534, 1)</f>
        <v>1</v>
      </c>
      <c r="J3857" s="42">
        <f>[1]Source!P5534</f>
        <v>0.12</v>
      </c>
      <c r="K3857" s="42"/>
    </row>
    <row r="3858" spans="1:22" ht="14.5" x14ac:dyDescent="0.35">
      <c r="A3858" s="51"/>
      <c r="B3858" s="51"/>
      <c r="C3858" s="51" t="s">
        <v>179</v>
      </c>
      <c r="D3858" s="50" t="s">
        <v>176</v>
      </c>
      <c r="E3858" s="48">
        <f>[1]Source!AT5534</f>
        <v>70</v>
      </c>
      <c r="F3858" s="42"/>
      <c r="G3858" s="49"/>
      <c r="H3858" s="48"/>
      <c r="I3858" s="48"/>
      <c r="J3858" s="42">
        <f>SUM(R3855:R3857)</f>
        <v>2419.54</v>
      </c>
      <c r="K3858" s="42"/>
    </row>
    <row r="3859" spans="1:22" ht="14.5" x14ac:dyDescent="0.35">
      <c r="A3859" s="51"/>
      <c r="B3859" s="51"/>
      <c r="C3859" s="51" t="s">
        <v>178</v>
      </c>
      <c r="D3859" s="50" t="s">
        <v>176</v>
      </c>
      <c r="E3859" s="48">
        <f>[1]Source!AU5534</f>
        <v>10</v>
      </c>
      <c r="F3859" s="42"/>
      <c r="G3859" s="49"/>
      <c r="H3859" s="48"/>
      <c r="I3859" s="48"/>
      <c r="J3859" s="42">
        <f>SUM(T3855:T3858)</f>
        <v>345.65</v>
      </c>
      <c r="K3859" s="42"/>
    </row>
    <row r="3860" spans="1:22" ht="14.5" x14ac:dyDescent="0.35">
      <c r="A3860" s="51"/>
      <c r="B3860" s="51"/>
      <c r="C3860" s="51" t="s">
        <v>175</v>
      </c>
      <c r="D3860" s="50" t="s">
        <v>174</v>
      </c>
      <c r="E3860" s="48">
        <f>[1]Source!AQ5534</f>
        <v>2.38</v>
      </c>
      <c r="F3860" s="42"/>
      <c r="G3860" s="49" t="str">
        <f>[1]Source!DI5534</f>
        <v>)*4</v>
      </c>
      <c r="H3860" s="48">
        <f>[1]Source!AV5534</f>
        <v>1</v>
      </c>
      <c r="I3860" s="48"/>
      <c r="J3860" s="42"/>
      <c r="K3860" s="42">
        <f>[1]Source!U5534</f>
        <v>9.52</v>
      </c>
    </row>
    <row r="3861" spans="1:22" ht="14" x14ac:dyDescent="0.3">
      <c r="A3861" s="47"/>
      <c r="B3861" s="47"/>
      <c r="C3861" s="47"/>
      <c r="D3861" s="47"/>
      <c r="E3861" s="47"/>
      <c r="F3861" s="47"/>
      <c r="G3861" s="47"/>
      <c r="H3861" s="47"/>
      <c r="I3861" s="183">
        <f>J3856+J3857+J3858+J3859</f>
        <v>6221.7899999999991</v>
      </c>
      <c r="J3861" s="183"/>
      <c r="K3861" s="46">
        <f>IF([1]Source!I5534&lt;&gt;0, ROUND(I3861/[1]Source!I5534, 2), 0)</f>
        <v>6221.79</v>
      </c>
      <c r="P3861" s="45">
        <f>I3861</f>
        <v>6221.7899999999991</v>
      </c>
    </row>
    <row r="3863" spans="1:22" ht="14" x14ac:dyDescent="0.3">
      <c r="A3863" s="189" t="str">
        <f>CONCATENATE("Итого по подразделу: ",IF([1]Source!G5536&lt;&gt;"Новый подраздел", [1]Source!G5536, ""))</f>
        <v>Итого по подразделу: Вытяжная установка В1</v>
      </c>
      <c r="B3863" s="189"/>
      <c r="C3863" s="189"/>
      <c r="D3863" s="189"/>
      <c r="E3863" s="189"/>
      <c r="F3863" s="189"/>
      <c r="G3863" s="189"/>
      <c r="H3863" s="189"/>
      <c r="I3863" s="184">
        <f>SUM(P3854:P3862)</f>
        <v>6221.7899999999991</v>
      </c>
      <c r="J3863" s="185"/>
      <c r="K3863" s="38"/>
    </row>
    <row r="3866" spans="1:22" ht="16.5" x14ac:dyDescent="0.35">
      <c r="A3866" s="190" t="str">
        <f>CONCATENATE("Подраздел: ",IF([1]Source!G5566&lt;&gt;"Новый подраздел", [1]Source!G5566, ""))</f>
        <v>Подраздел: Вентиляторы</v>
      </c>
      <c r="B3866" s="190"/>
      <c r="C3866" s="190"/>
      <c r="D3866" s="190"/>
      <c r="E3866" s="190"/>
      <c r="F3866" s="190"/>
      <c r="G3866" s="190"/>
      <c r="H3866" s="190"/>
      <c r="I3866" s="190"/>
      <c r="J3866" s="190"/>
      <c r="K3866" s="190"/>
    </row>
    <row r="3867" spans="1:22" ht="28" x14ac:dyDescent="0.35">
      <c r="A3867" s="51">
        <v>364</v>
      </c>
      <c r="B3867" s="51" t="str">
        <f>[1]Source!F5570</f>
        <v>1.18-2303-3-2/1</v>
      </c>
      <c r="C3867" s="51" t="str">
        <f>[1]Source!G5570</f>
        <v>Техническое обслуживание канального вентилятора - ежеквартальное</v>
      </c>
      <c r="D3867" s="50" t="str">
        <f>[1]Source!H5570</f>
        <v>шт.</v>
      </c>
      <c r="E3867" s="48">
        <f>[1]Source!I5570</f>
        <v>8</v>
      </c>
      <c r="F3867" s="42"/>
      <c r="G3867" s="49"/>
      <c r="H3867" s="48"/>
      <c r="I3867" s="48"/>
      <c r="J3867" s="42"/>
      <c r="K3867" s="42"/>
      <c r="Q3867">
        <f>ROUND(([1]Source!BZ5570/100)*ROUND(([1]Source!AF5570*[1]Source!AV5570)*[1]Source!I5570, 2), 2)</f>
        <v>13120.58</v>
      </c>
      <c r="R3867">
        <f>[1]Source!X5570</f>
        <v>13120.58</v>
      </c>
      <c r="S3867">
        <f>ROUND(([1]Source!CA5570/100)*ROUND(([1]Source!AF5570*[1]Source!AV5570)*[1]Source!I5570, 2), 2)</f>
        <v>1874.37</v>
      </c>
      <c r="T3867">
        <f>[1]Source!Y5570</f>
        <v>1874.37</v>
      </c>
      <c r="U3867">
        <f>ROUND((175/100)*ROUND(([1]Source!AE5570*[1]Source!AV5570)*[1]Source!I5570, 2), 2)</f>
        <v>0</v>
      </c>
      <c r="V3867">
        <f>ROUND((108/100)*ROUND([1]Source!CS5570*[1]Source!I5570, 2), 2)</f>
        <v>0</v>
      </c>
    </row>
    <row r="3868" spans="1:22" ht="14.5" x14ac:dyDescent="0.35">
      <c r="A3868" s="51"/>
      <c r="B3868" s="51"/>
      <c r="C3868" s="51" t="s">
        <v>183</v>
      </c>
      <c r="D3868" s="50"/>
      <c r="E3868" s="48"/>
      <c r="F3868" s="42">
        <f>[1]Source!AO5570</f>
        <v>585.74</v>
      </c>
      <c r="G3868" s="49" t="str">
        <f>[1]Source!DG5570</f>
        <v>)*4</v>
      </c>
      <c r="H3868" s="48">
        <f>[1]Source!AV5570</f>
        <v>1</v>
      </c>
      <c r="I3868" s="48">
        <f>IF([1]Source!BA5570&lt;&gt; 0, [1]Source!BA5570, 1)</f>
        <v>1</v>
      </c>
      <c r="J3868" s="42">
        <f>[1]Source!S5570</f>
        <v>18743.68</v>
      </c>
      <c r="K3868" s="42"/>
    </row>
    <row r="3869" spans="1:22" ht="14.5" x14ac:dyDescent="0.35">
      <c r="A3869" s="51"/>
      <c r="B3869" s="51"/>
      <c r="C3869" s="51" t="s">
        <v>179</v>
      </c>
      <c r="D3869" s="50" t="s">
        <v>176</v>
      </c>
      <c r="E3869" s="48">
        <f>[1]Source!AT5570</f>
        <v>70</v>
      </c>
      <c r="F3869" s="42"/>
      <c r="G3869" s="49"/>
      <c r="H3869" s="48"/>
      <c r="I3869" s="48"/>
      <c r="J3869" s="42">
        <f>SUM(R3867:R3868)</f>
        <v>13120.58</v>
      </c>
      <c r="K3869" s="42"/>
    </row>
    <row r="3870" spans="1:22" ht="14.5" x14ac:dyDescent="0.35">
      <c r="A3870" s="51"/>
      <c r="B3870" s="51"/>
      <c r="C3870" s="51" t="s">
        <v>178</v>
      </c>
      <c r="D3870" s="50" t="s">
        <v>176</v>
      </c>
      <c r="E3870" s="48">
        <f>[1]Source!AU5570</f>
        <v>10</v>
      </c>
      <c r="F3870" s="42"/>
      <c r="G3870" s="49"/>
      <c r="H3870" s="48"/>
      <c r="I3870" s="48"/>
      <c r="J3870" s="42">
        <f>SUM(T3867:T3869)</f>
        <v>1874.37</v>
      </c>
      <c r="K3870" s="42"/>
    </row>
    <row r="3871" spans="1:22" ht="14.5" x14ac:dyDescent="0.35">
      <c r="A3871" s="51"/>
      <c r="B3871" s="51"/>
      <c r="C3871" s="51" t="s">
        <v>175</v>
      </c>
      <c r="D3871" s="50" t="s">
        <v>174</v>
      </c>
      <c r="E3871" s="48">
        <f>[1]Source!AQ5570</f>
        <v>1.76</v>
      </c>
      <c r="F3871" s="42"/>
      <c r="G3871" s="49" t="str">
        <f>[1]Source!DI5570</f>
        <v>)*4</v>
      </c>
      <c r="H3871" s="48">
        <f>[1]Source!AV5570</f>
        <v>1</v>
      </c>
      <c r="I3871" s="48"/>
      <c r="J3871" s="42"/>
      <c r="K3871" s="42">
        <f>[1]Source!U5570</f>
        <v>56.32</v>
      </c>
    </row>
    <row r="3872" spans="1:22" ht="14" x14ac:dyDescent="0.3">
      <c r="A3872" s="47"/>
      <c r="B3872" s="47"/>
      <c r="C3872" s="47"/>
      <c r="D3872" s="47"/>
      <c r="E3872" s="47"/>
      <c r="F3872" s="47"/>
      <c r="G3872" s="47"/>
      <c r="H3872" s="47"/>
      <c r="I3872" s="183">
        <f>J3868+J3869+J3870</f>
        <v>33738.630000000005</v>
      </c>
      <c r="J3872" s="183"/>
      <c r="K3872" s="46">
        <f>IF([1]Source!I5570&lt;&gt;0, ROUND(I3872/[1]Source!I5570, 2), 0)</f>
        <v>4217.33</v>
      </c>
      <c r="P3872" s="45">
        <f>I3872</f>
        <v>33738.630000000005</v>
      </c>
    </row>
    <row r="3874" spans="1:22" ht="14" x14ac:dyDescent="0.3">
      <c r="A3874" s="189" t="str">
        <f>CONCATENATE("Итого по подразделу: ",IF([1]Source!G5572&lt;&gt;"Новый подраздел", [1]Source!G5572, ""))</f>
        <v>Итого по подразделу: Вентиляторы</v>
      </c>
      <c r="B3874" s="189"/>
      <c r="C3874" s="189"/>
      <c r="D3874" s="189"/>
      <c r="E3874" s="189"/>
      <c r="F3874" s="189"/>
      <c r="G3874" s="189"/>
      <c r="H3874" s="189"/>
      <c r="I3874" s="184">
        <f>SUM(P3866:P3873)</f>
        <v>33738.630000000005</v>
      </c>
      <c r="J3874" s="185"/>
      <c r="K3874" s="38"/>
    </row>
    <row r="3877" spans="1:22" ht="16.5" x14ac:dyDescent="0.35">
      <c r="A3877" s="190" t="str">
        <f>CONCATENATE("Подраздел: ",IF([1]Source!G5602&lt;&gt;"Новый подраздел", [1]Source!G5602, ""))</f>
        <v>Подраздел: Вытяжная установка В6, В7</v>
      </c>
      <c r="B3877" s="190"/>
      <c r="C3877" s="190"/>
      <c r="D3877" s="190"/>
      <c r="E3877" s="190"/>
      <c r="F3877" s="190"/>
      <c r="G3877" s="190"/>
      <c r="H3877" s="190"/>
      <c r="I3877" s="190"/>
      <c r="J3877" s="190"/>
      <c r="K3877" s="190"/>
    </row>
    <row r="3878" spans="1:22" ht="42" x14ac:dyDescent="0.35">
      <c r="A3878" s="51">
        <v>365</v>
      </c>
      <c r="B3878" s="51" t="str">
        <f>[1]Source!F5606</f>
        <v>1.18-2403-20-3/1</v>
      </c>
      <c r="C3878" s="51" t="str">
        <f>[1]Source!G5606</f>
        <v>Техническое обслуживание вытяжных установок производительностью до 5000 м3/ч - ежеквартальное</v>
      </c>
      <c r="D3878" s="50" t="str">
        <f>[1]Source!H5606</f>
        <v>установка</v>
      </c>
      <c r="E3878" s="48">
        <f>[1]Source!I5606</f>
        <v>2</v>
      </c>
      <c r="F3878" s="42"/>
      <c r="G3878" s="49"/>
      <c r="H3878" s="48"/>
      <c r="I3878" s="48"/>
      <c r="J3878" s="42"/>
      <c r="K3878" s="42"/>
      <c r="Q3878">
        <f>ROUND(([1]Source!BZ5606/100)*ROUND(([1]Source!AF5606*[1]Source!AV5606)*[1]Source!I5606, 2), 2)</f>
        <v>4839.07</v>
      </c>
      <c r="R3878">
        <f>[1]Source!X5606</f>
        <v>4839.07</v>
      </c>
      <c r="S3878">
        <f>ROUND(([1]Source!CA5606/100)*ROUND(([1]Source!AF5606*[1]Source!AV5606)*[1]Source!I5606, 2), 2)</f>
        <v>691.3</v>
      </c>
      <c r="T3878">
        <f>[1]Source!Y5606</f>
        <v>691.3</v>
      </c>
      <c r="U3878">
        <f>ROUND((175/100)*ROUND(([1]Source!AE5606*[1]Source!AV5606)*[1]Source!I5606, 2), 2)</f>
        <v>0</v>
      </c>
      <c r="V3878">
        <f>ROUND((108/100)*ROUND([1]Source!CS5606*[1]Source!I5606, 2), 2)</f>
        <v>0</v>
      </c>
    </row>
    <row r="3879" spans="1:22" ht="14.5" x14ac:dyDescent="0.35">
      <c r="A3879" s="51"/>
      <c r="B3879" s="51"/>
      <c r="C3879" s="51" t="s">
        <v>183</v>
      </c>
      <c r="D3879" s="50"/>
      <c r="E3879" s="48"/>
      <c r="F3879" s="42">
        <f>[1]Source!AO5606</f>
        <v>864.12</v>
      </c>
      <c r="G3879" s="49" t="str">
        <f>[1]Source!DG5606</f>
        <v>)*4</v>
      </c>
      <c r="H3879" s="48">
        <f>[1]Source!AV5606</f>
        <v>1</v>
      </c>
      <c r="I3879" s="48">
        <f>IF([1]Source!BA5606&lt;&gt; 0, [1]Source!BA5606, 1)</f>
        <v>1</v>
      </c>
      <c r="J3879" s="42">
        <f>[1]Source!S5606</f>
        <v>6912.96</v>
      </c>
      <c r="K3879" s="42"/>
    </row>
    <row r="3880" spans="1:22" ht="14.5" x14ac:dyDescent="0.35">
      <c r="A3880" s="51"/>
      <c r="B3880" s="51"/>
      <c r="C3880" s="51" t="s">
        <v>180</v>
      </c>
      <c r="D3880" s="50"/>
      <c r="E3880" s="48"/>
      <c r="F3880" s="42">
        <f>[1]Source!AL5606</f>
        <v>0.03</v>
      </c>
      <c r="G3880" s="49" t="str">
        <f>[1]Source!DD5606</f>
        <v>)*4</v>
      </c>
      <c r="H3880" s="48">
        <f>[1]Source!AW5606</f>
        <v>1</v>
      </c>
      <c r="I3880" s="48">
        <f>IF([1]Source!BC5606&lt;&gt; 0, [1]Source!BC5606, 1)</f>
        <v>1</v>
      </c>
      <c r="J3880" s="42">
        <f>[1]Source!P5606</f>
        <v>0.24</v>
      </c>
      <c r="K3880" s="42"/>
    </row>
    <row r="3881" spans="1:22" ht="14.5" x14ac:dyDescent="0.35">
      <c r="A3881" s="51"/>
      <c r="B3881" s="51"/>
      <c r="C3881" s="51" t="s">
        <v>179</v>
      </c>
      <c r="D3881" s="50" t="s">
        <v>176</v>
      </c>
      <c r="E3881" s="48">
        <f>[1]Source!AT5606</f>
        <v>70</v>
      </c>
      <c r="F3881" s="42"/>
      <c r="G3881" s="49"/>
      <c r="H3881" s="48"/>
      <c r="I3881" s="48"/>
      <c r="J3881" s="42">
        <f>SUM(R3878:R3880)</f>
        <v>4839.07</v>
      </c>
      <c r="K3881" s="42"/>
    </row>
    <row r="3882" spans="1:22" ht="14.5" x14ac:dyDescent="0.35">
      <c r="A3882" s="51"/>
      <c r="B3882" s="51"/>
      <c r="C3882" s="51" t="s">
        <v>178</v>
      </c>
      <c r="D3882" s="50" t="s">
        <v>176</v>
      </c>
      <c r="E3882" s="48">
        <f>[1]Source!AU5606</f>
        <v>10</v>
      </c>
      <c r="F3882" s="42"/>
      <c r="G3882" s="49"/>
      <c r="H3882" s="48"/>
      <c r="I3882" s="48"/>
      <c r="J3882" s="42">
        <f>SUM(T3878:T3881)</f>
        <v>691.3</v>
      </c>
      <c r="K3882" s="42"/>
    </row>
    <row r="3883" spans="1:22" ht="14.5" x14ac:dyDescent="0.35">
      <c r="A3883" s="51"/>
      <c r="B3883" s="51"/>
      <c r="C3883" s="51" t="s">
        <v>175</v>
      </c>
      <c r="D3883" s="50" t="s">
        <v>174</v>
      </c>
      <c r="E3883" s="48">
        <f>[1]Source!AQ5606</f>
        <v>2.38</v>
      </c>
      <c r="F3883" s="42"/>
      <c r="G3883" s="49" t="str">
        <f>[1]Source!DI5606</f>
        <v>)*4</v>
      </c>
      <c r="H3883" s="48">
        <f>[1]Source!AV5606</f>
        <v>1</v>
      </c>
      <c r="I3883" s="48"/>
      <c r="J3883" s="42"/>
      <c r="K3883" s="42">
        <f>[1]Source!U5606</f>
        <v>19.04</v>
      </c>
    </row>
    <row r="3884" spans="1:22" ht="14" x14ac:dyDescent="0.3">
      <c r="A3884" s="47"/>
      <c r="B3884" s="47"/>
      <c r="C3884" s="47"/>
      <c r="D3884" s="47"/>
      <c r="E3884" s="47"/>
      <c r="F3884" s="47"/>
      <c r="G3884" s="47"/>
      <c r="H3884" s="47"/>
      <c r="I3884" s="183">
        <f>J3879+J3880+J3881+J3882</f>
        <v>12443.57</v>
      </c>
      <c r="J3884" s="183"/>
      <c r="K3884" s="46">
        <f>IF([1]Source!I5606&lt;&gt;0, ROUND(I3884/[1]Source!I5606, 2), 0)</f>
        <v>6221.79</v>
      </c>
      <c r="P3884" s="45">
        <f>I3884</f>
        <v>12443.57</v>
      </c>
    </row>
    <row r="3886" spans="1:22" ht="14" x14ac:dyDescent="0.3">
      <c r="A3886" s="189" t="str">
        <f>CONCATENATE("Итого по подразделу: ",IF([1]Source!G5608&lt;&gt;"Новый подраздел", [1]Source!G5608, ""))</f>
        <v>Итого по подразделу: Вытяжная установка В6, В7</v>
      </c>
      <c r="B3886" s="189"/>
      <c r="C3886" s="189"/>
      <c r="D3886" s="189"/>
      <c r="E3886" s="189"/>
      <c r="F3886" s="189"/>
      <c r="G3886" s="189"/>
      <c r="H3886" s="189"/>
      <c r="I3886" s="184">
        <f>SUM(P3877:P3885)</f>
        <v>12443.57</v>
      </c>
      <c r="J3886" s="185"/>
      <c r="K3886" s="38"/>
    </row>
    <row r="3889" spans="1:22" ht="16.5" x14ac:dyDescent="0.35">
      <c r="A3889" s="190" t="str">
        <f>CONCATENATE("Подраздел: ",IF([1]Source!G5638&lt;&gt;"Новый подраздел", [1]Source!G5638, ""))</f>
        <v>Подраздел: Вытяжная установка В8, В9</v>
      </c>
      <c r="B3889" s="190"/>
      <c r="C3889" s="190"/>
      <c r="D3889" s="190"/>
      <c r="E3889" s="190"/>
      <c r="F3889" s="190"/>
      <c r="G3889" s="190"/>
      <c r="H3889" s="190"/>
      <c r="I3889" s="190"/>
      <c r="J3889" s="190"/>
      <c r="K3889" s="190"/>
    </row>
    <row r="3890" spans="1:22" ht="42" x14ac:dyDescent="0.35">
      <c r="A3890" s="51">
        <v>366</v>
      </c>
      <c r="B3890" s="51" t="str">
        <f>[1]Source!F5642</f>
        <v>1.18-2403-20-3/1</v>
      </c>
      <c r="C3890" s="51" t="str">
        <f>[1]Source!G5642</f>
        <v>Техническое обслуживание вытяжных установок производительностью до 5000 м3/ч - ежеквартальное</v>
      </c>
      <c r="D3890" s="50" t="str">
        <f>[1]Source!H5642</f>
        <v>установка</v>
      </c>
      <c r="E3890" s="48">
        <f>[1]Source!I5642</f>
        <v>2</v>
      </c>
      <c r="F3890" s="42"/>
      <c r="G3890" s="49"/>
      <c r="H3890" s="48"/>
      <c r="I3890" s="48"/>
      <c r="J3890" s="42"/>
      <c r="K3890" s="42"/>
      <c r="Q3890">
        <f>ROUND(([1]Source!BZ5642/100)*ROUND(([1]Source!AF5642*[1]Source!AV5642)*[1]Source!I5642, 2), 2)</f>
        <v>4839.07</v>
      </c>
      <c r="R3890">
        <f>[1]Source!X5642</f>
        <v>4839.07</v>
      </c>
      <c r="S3890">
        <f>ROUND(([1]Source!CA5642/100)*ROUND(([1]Source!AF5642*[1]Source!AV5642)*[1]Source!I5642, 2), 2)</f>
        <v>691.3</v>
      </c>
      <c r="T3890">
        <f>[1]Source!Y5642</f>
        <v>691.3</v>
      </c>
      <c r="U3890">
        <f>ROUND((175/100)*ROUND(([1]Source!AE5642*[1]Source!AV5642)*[1]Source!I5642, 2), 2)</f>
        <v>0</v>
      </c>
      <c r="V3890">
        <f>ROUND((108/100)*ROUND([1]Source!CS5642*[1]Source!I5642, 2), 2)</f>
        <v>0</v>
      </c>
    </row>
    <row r="3891" spans="1:22" ht="14.5" x14ac:dyDescent="0.35">
      <c r="A3891" s="51"/>
      <c r="B3891" s="51"/>
      <c r="C3891" s="51" t="s">
        <v>183</v>
      </c>
      <c r="D3891" s="50"/>
      <c r="E3891" s="48"/>
      <c r="F3891" s="42">
        <f>[1]Source!AO5642</f>
        <v>864.12</v>
      </c>
      <c r="G3891" s="49" t="str">
        <f>[1]Source!DG5642</f>
        <v>)*4</v>
      </c>
      <c r="H3891" s="48">
        <f>[1]Source!AV5642</f>
        <v>1</v>
      </c>
      <c r="I3891" s="48">
        <f>IF([1]Source!BA5642&lt;&gt; 0, [1]Source!BA5642, 1)</f>
        <v>1</v>
      </c>
      <c r="J3891" s="42">
        <f>[1]Source!S5642</f>
        <v>6912.96</v>
      </c>
      <c r="K3891" s="42"/>
    </row>
    <row r="3892" spans="1:22" ht="14.5" x14ac:dyDescent="0.35">
      <c r="A3892" s="51"/>
      <c r="B3892" s="51"/>
      <c r="C3892" s="51" t="s">
        <v>180</v>
      </c>
      <c r="D3892" s="50"/>
      <c r="E3892" s="48"/>
      <c r="F3892" s="42">
        <f>[1]Source!AL5642</f>
        <v>0.03</v>
      </c>
      <c r="G3892" s="49" t="str">
        <f>[1]Source!DD5642</f>
        <v>)*4</v>
      </c>
      <c r="H3892" s="48">
        <f>[1]Source!AW5642</f>
        <v>1</v>
      </c>
      <c r="I3892" s="48">
        <f>IF([1]Source!BC5642&lt;&gt; 0, [1]Source!BC5642, 1)</f>
        <v>1</v>
      </c>
      <c r="J3892" s="42">
        <f>[1]Source!P5642</f>
        <v>0.24</v>
      </c>
      <c r="K3892" s="42"/>
    </row>
    <row r="3893" spans="1:22" ht="14.5" x14ac:dyDescent="0.35">
      <c r="A3893" s="51"/>
      <c r="B3893" s="51"/>
      <c r="C3893" s="51" t="s">
        <v>179</v>
      </c>
      <c r="D3893" s="50" t="s">
        <v>176</v>
      </c>
      <c r="E3893" s="48">
        <f>[1]Source!AT5642</f>
        <v>70</v>
      </c>
      <c r="F3893" s="42"/>
      <c r="G3893" s="49"/>
      <c r="H3893" s="48"/>
      <c r="I3893" s="48"/>
      <c r="J3893" s="42">
        <f>SUM(R3890:R3892)</f>
        <v>4839.07</v>
      </c>
      <c r="K3893" s="42"/>
    </row>
    <row r="3894" spans="1:22" ht="14.5" x14ac:dyDescent="0.35">
      <c r="A3894" s="51"/>
      <c r="B3894" s="51"/>
      <c r="C3894" s="51" t="s">
        <v>178</v>
      </c>
      <c r="D3894" s="50" t="s">
        <v>176</v>
      </c>
      <c r="E3894" s="48">
        <f>[1]Source!AU5642</f>
        <v>10</v>
      </c>
      <c r="F3894" s="42"/>
      <c r="G3894" s="49"/>
      <c r="H3894" s="48"/>
      <c r="I3894" s="48"/>
      <c r="J3894" s="42">
        <f>SUM(T3890:T3893)</f>
        <v>691.3</v>
      </c>
      <c r="K3894" s="42"/>
    </row>
    <row r="3895" spans="1:22" ht="14.5" x14ac:dyDescent="0.35">
      <c r="A3895" s="51"/>
      <c r="B3895" s="51"/>
      <c r="C3895" s="51" t="s">
        <v>175</v>
      </c>
      <c r="D3895" s="50" t="s">
        <v>174</v>
      </c>
      <c r="E3895" s="48">
        <f>[1]Source!AQ5642</f>
        <v>2.38</v>
      </c>
      <c r="F3895" s="42"/>
      <c r="G3895" s="49" t="str">
        <f>[1]Source!DI5642</f>
        <v>)*4</v>
      </c>
      <c r="H3895" s="48">
        <f>[1]Source!AV5642</f>
        <v>1</v>
      </c>
      <c r="I3895" s="48"/>
      <c r="J3895" s="42"/>
      <c r="K3895" s="42">
        <f>[1]Source!U5642</f>
        <v>19.04</v>
      </c>
    </row>
    <row r="3896" spans="1:22" ht="14" x14ac:dyDescent="0.3">
      <c r="A3896" s="47"/>
      <c r="B3896" s="47"/>
      <c r="C3896" s="47"/>
      <c r="D3896" s="47"/>
      <c r="E3896" s="47"/>
      <c r="F3896" s="47"/>
      <c r="G3896" s="47"/>
      <c r="H3896" s="47"/>
      <c r="I3896" s="183">
        <f>J3891+J3892+J3893+J3894</f>
        <v>12443.57</v>
      </c>
      <c r="J3896" s="183"/>
      <c r="K3896" s="46">
        <f>IF([1]Source!I5642&lt;&gt;0, ROUND(I3896/[1]Source!I5642, 2), 0)</f>
        <v>6221.79</v>
      </c>
      <c r="P3896" s="45">
        <f>I3896</f>
        <v>12443.57</v>
      </c>
    </row>
    <row r="3898" spans="1:22" ht="14" x14ac:dyDescent="0.3">
      <c r="A3898" s="189" t="str">
        <f>CONCATENATE("Итого по подразделу: ",IF([1]Source!G5644&lt;&gt;"Новый подраздел", [1]Source!G5644, ""))</f>
        <v>Итого по подразделу: Вытяжная установка В8, В9</v>
      </c>
      <c r="B3898" s="189"/>
      <c r="C3898" s="189"/>
      <c r="D3898" s="189"/>
      <c r="E3898" s="189"/>
      <c r="F3898" s="189"/>
      <c r="G3898" s="189"/>
      <c r="H3898" s="189"/>
      <c r="I3898" s="184">
        <f>SUM(P3889:P3897)</f>
        <v>12443.57</v>
      </c>
      <c r="J3898" s="185"/>
      <c r="K3898" s="38"/>
    </row>
    <row r="3901" spans="1:22" ht="16.5" x14ac:dyDescent="0.35">
      <c r="A3901" s="190" t="str">
        <f>CONCATENATE("Подраздел: ",IF([1]Source!G5674&lt;&gt;"Новый подраздел", [1]Source!G5674, ""))</f>
        <v>Подраздел: Вентиляторы</v>
      </c>
      <c r="B3901" s="190"/>
      <c r="C3901" s="190"/>
      <c r="D3901" s="190"/>
      <c r="E3901" s="190"/>
      <c r="F3901" s="190"/>
      <c r="G3901" s="190"/>
      <c r="H3901" s="190"/>
      <c r="I3901" s="190"/>
      <c r="J3901" s="190"/>
      <c r="K3901" s="190"/>
    </row>
    <row r="3902" spans="1:22" ht="28" x14ac:dyDescent="0.35">
      <c r="A3902" s="51">
        <v>367</v>
      </c>
      <c r="B3902" s="51" t="str">
        <f>[1]Source!F5678</f>
        <v>1.18-2303-3-2/1</v>
      </c>
      <c r="C3902" s="51" t="str">
        <f>[1]Source!G5678</f>
        <v>Техническое обслуживание канального вентилятора - ежеквартальное</v>
      </c>
      <c r="D3902" s="50" t="str">
        <f>[1]Source!H5678</f>
        <v>шт.</v>
      </c>
      <c r="E3902" s="48">
        <f>[1]Source!I5678</f>
        <v>6</v>
      </c>
      <c r="F3902" s="42"/>
      <c r="G3902" s="49"/>
      <c r="H3902" s="48"/>
      <c r="I3902" s="48"/>
      <c r="J3902" s="42"/>
      <c r="K3902" s="42"/>
      <c r="Q3902">
        <f>ROUND(([1]Source!BZ5678/100)*ROUND(([1]Source!AF5678*[1]Source!AV5678)*[1]Source!I5678, 2), 2)</f>
        <v>9840.43</v>
      </c>
      <c r="R3902">
        <f>[1]Source!X5678</f>
        <v>9840.43</v>
      </c>
      <c r="S3902">
        <f>ROUND(([1]Source!CA5678/100)*ROUND(([1]Source!AF5678*[1]Source!AV5678)*[1]Source!I5678, 2), 2)</f>
        <v>1405.78</v>
      </c>
      <c r="T3902">
        <f>[1]Source!Y5678</f>
        <v>1405.78</v>
      </c>
      <c r="U3902">
        <f>ROUND((175/100)*ROUND(([1]Source!AE5678*[1]Source!AV5678)*[1]Source!I5678, 2), 2)</f>
        <v>0</v>
      </c>
      <c r="V3902">
        <f>ROUND((108/100)*ROUND([1]Source!CS5678*[1]Source!I5678, 2), 2)</f>
        <v>0</v>
      </c>
    </row>
    <row r="3903" spans="1:22" ht="14.5" x14ac:dyDescent="0.35">
      <c r="A3903" s="51"/>
      <c r="B3903" s="51"/>
      <c r="C3903" s="51" t="s">
        <v>183</v>
      </c>
      <c r="D3903" s="50"/>
      <c r="E3903" s="48"/>
      <c r="F3903" s="42">
        <f>[1]Source!AO5678</f>
        <v>585.74</v>
      </c>
      <c r="G3903" s="49" t="str">
        <f>[1]Source!DG5678</f>
        <v>)*4</v>
      </c>
      <c r="H3903" s="48">
        <f>[1]Source!AV5678</f>
        <v>1</v>
      </c>
      <c r="I3903" s="48">
        <f>IF([1]Source!BA5678&lt;&gt; 0, [1]Source!BA5678, 1)</f>
        <v>1</v>
      </c>
      <c r="J3903" s="42">
        <f>[1]Source!S5678</f>
        <v>14057.76</v>
      </c>
      <c r="K3903" s="42"/>
    </row>
    <row r="3904" spans="1:22" ht="14.5" x14ac:dyDescent="0.35">
      <c r="A3904" s="51"/>
      <c r="B3904" s="51"/>
      <c r="C3904" s="51" t="s">
        <v>179</v>
      </c>
      <c r="D3904" s="50" t="s">
        <v>176</v>
      </c>
      <c r="E3904" s="48">
        <f>[1]Source!AT5678</f>
        <v>70</v>
      </c>
      <c r="F3904" s="42"/>
      <c r="G3904" s="49"/>
      <c r="H3904" s="48"/>
      <c r="I3904" s="48"/>
      <c r="J3904" s="42">
        <f>SUM(R3902:R3903)</f>
        <v>9840.43</v>
      </c>
      <c r="K3904" s="42"/>
    </row>
    <row r="3905" spans="1:22" ht="14.5" x14ac:dyDescent="0.35">
      <c r="A3905" s="51"/>
      <c r="B3905" s="51"/>
      <c r="C3905" s="51" t="s">
        <v>178</v>
      </c>
      <c r="D3905" s="50" t="s">
        <v>176</v>
      </c>
      <c r="E3905" s="48">
        <f>[1]Source!AU5678</f>
        <v>10</v>
      </c>
      <c r="F3905" s="42"/>
      <c r="G3905" s="49"/>
      <c r="H3905" s="48"/>
      <c r="I3905" s="48"/>
      <c r="J3905" s="42">
        <f>SUM(T3902:T3904)</f>
        <v>1405.78</v>
      </c>
      <c r="K3905" s="42"/>
    </row>
    <row r="3906" spans="1:22" ht="14.5" x14ac:dyDescent="0.35">
      <c r="A3906" s="51"/>
      <c r="B3906" s="51"/>
      <c r="C3906" s="51" t="s">
        <v>175</v>
      </c>
      <c r="D3906" s="50" t="s">
        <v>174</v>
      </c>
      <c r="E3906" s="48">
        <f>[1]Source!AQ5678</f>
        <v>1.76</v>
      </c>
      <c r="F3906" s="42"/>
      <c r="G3906" s="49" t="str">
        <f>[1]Source!DI5678</f>
        <v>)*4</v>
      </c>
      <c r="H3906" s="48">
        <f>[1]Source!AV5678</f>
        <v>1</v>
      </c>
      <c r="I3906" s="48"/>
      <c r="J3906" s="42"/>
      <c r="K3906" s="42">
        <f>[1]Source!U5678</f>
        <v>42.24</v>
      </c>
    </row>
    <row r="3907" spans="1:22" ht="14" x14ac:dyDescent="0.3">
      <c r="A3907" s="47"/>
      <c r="B3907" s="47"/>
      <c r="C3907" s="47"/>
      <c r="D3907" s="47"/>
      <c r="E3907" s="47"/>
      <c r="F3907" s="47"/>
      <c r="G3907" s="47"/>
      <c r="H3907" s="47"/>
      <c r="I3907" s="183">
        <f>J3903+J3904+J3905</f>
        <v>25303.97</v>
      </c>
      <c r="J3907" s="183"/>
      <c r="K3907" s="46">
        <f>IF([1]Source!I5678&lt;&gt;0, ROUND(I3907/[1]Source!I5678, 2), 0)</f>
        <v>4217.33</v>
      </c>
      <c r="P3907" s="45">
        <f>I3907</f>
        <v>25303.97</v>
      </c>
    </row>
    <row r="3909" spans="1:22" ht="14" x14ac:dyDescent="0.3">
      <c r="A3909" s="189" t="str">
        <f>CONCATENATE("Итого по подразделу: ",IF([1]Source!G5680&lt;&gt;"Новый подраздел", [1]Source!G5680, ""))</f>
        <v>Итого по подразделу: Вентиляторы</v>
      </c>
      <c r="B3909" s="189"/>
      <c r="C3909" s="189"/>
      <c r="D3909" s="189"/>
      <c r="E3909" s="189"/>
      <c r="F3909" s="189"/>
      <c r="G3909" s="189"/>
      <c r="H3909" s="189"/>
      <c r="I3909" s="184">
        <f>SUM(P3901:P3908)</f>
        <v>25303.97</v>
      </c>
      <c r="J3909" s="185"/>
      <c r="K3909" s="38"/>
    </row>
    <row r="3912" spans="1:22" ht="14" x14ac:dyDescent="0.3">
      <c r="A3912" s="189" t="str">
        <f>CONCATENATE("Итого по разделу: ",IF([1]Source!G5710&lt;&gt;"Новый раздел", [1]Source!G5710, ""))</f>
        <v>Итого по разделу: Вентиляция</v>
      </c>
      <c r="B3912" s="189"/>
      <c r="C3912" s="189"/>
      <c r="D3912" s="189"/>
      <c r="E3912" s="189"/>
      <c r="F3912" s="189"/>
      <c r="G3912" s="189"/>
      <c r="H3912" s="189"/>
      <c r="I3912" s="184">
        <f>SUM(P3777:P3911)</f>
        <v>390344.12</v>
      </c>
      <c r="J3912" s="185"/>
      <c r="K3912" s="38"/>
    </row>
    <row r="3915" spans="1:22" ht="16.5" x14ac:dyDescent="0.35">
      <c r="A3915" s="190" t="str">
        <f>CONCATENATE("Раздел: ",IF([1]Source!G5740&lt;&gt;"Новый раздел", [1]Source!G5740, ""))</f>
        <v>Раздел: Тепловые завесы</v>
      </c>
      <c r="B3915" s="190"/>
      <c r="C3915" s="190"/>
      <c r="D3915" s="190"/>
      <c r="E3915" s="190"/>
      <c r="F3915" s="190"/>
      <c r="G3915" s="190"/>
      <c r="H3915" s="190"/>
      <c r="I3915" s="190"/>
      <c r="J3915" s="190"/>
      <c r="K3915" s="190"/>
    </row>
    <row r="3916" spans="1:22" ht="70" x14ac:dyDescent="0.35">
      <c r="A3916" s="51">
        <v>368</v>
      </c>
      <c r="B3916" s="51" t="str">
        <f>[1]Source!F5744</f>
        <v>1.18-2303-4-4/1</v>
      </c>
      <c r="C3916" s="51" t="str">
        <f>[1]Source!G5744</f>
        <v>Техническое обслуживание горизонтальных тепловых завес с электрическим нагревателем производительностью по воздуху до 3000 м3/ч</v>
      </c>
      <c r="D3916" s="50" t="str">
        <f>[1]Source!H5744</f>
        <v>шт.</v>
      </c>
      <c r="E3916" s="48">
        <f>[1]Source!I5744</f>
        <v>1</v>
      </c>
      <c r="F3916" s="42"/>
      <c r="G3916" s="49"/>
      <c r="H3916" s="48"/>
      <c r="I3916" s="48"/>
      <c r="J3916" s="42"/>
      <c r="K3916" s="42"/>
      <c r="Q3916">
        <f>ROUND(([1]Source!BZ5744/100)*ROUND(([1]Source!AF5744*[1]Source!AV5744)*[1]Source!I5744, 2), 2)</f>
        <v>1463.92</v>
      </c>
      <c r="R3916">
        <f>[1]Source!X5744</f>
        <v>1463.92</v>
      </c>
      <c r="S3916">
        <f>ROUND(([1]Source!CA5744/100)*ROUND(([1]Source!AF5744*[1]Source!AV5744)*[1]Source!I5744, 2), 2)</f>
        <v>209.13</v>
      </c>
      <c r="T3916">
        <f>[1]Source!Y5744</f>
        <v>209.13</v>
      </c>
      <c r="U3916">
        <f>ROUND((175/100)*ROUND(([1]Source!AE5744*[1]Source!AV5744)*[1]Source!I5744, 2), 2)</f>
        <v>0.14000000000000001</v>
      </c>
      <c r="V3916">
        <f>ROUND((108/100)*ROUND([1]Source!CS5744*[1]Source!I5744, 2), 2)</f>
        <v>0.09</v>
      </c>
    </row>
    <row r="3917" spans="1:22" ht="14.5" x14ac:dyDescent="0.35">
      <c r="A3917" s="51"/>
      <c r="B3917" s="51"/>
      <c r="C3917" s="51" t="s">
        <v>183</v>
      </c>
      <c r="D3917" s="50"/>
      <c r="E3917" s="48"/>
      <c r="F3917" s="42">
        <f>[1]Source!AO5744</f>
        <v>522.83000000000004</v>
      </c>
      <c r="G3917" s="49" t="str">
        <f>[1]Source!DG5744</f>
        <v>)*4</v>
      </c>
      <c r="H3917" s="48">
        <f>[1]Source!AV5744</f>
        <v>1</v>
      </c>
      <c r="I3917" s="48">
        <f>IF([1]Source!BA5744&lt;&gt; 0, [1]Source!BA5744, 1)</f>
        <v>1</v>
      </c>
      <c r="J3917" s="42">
        <f>[1]Source!S5744</f>
        <v>2091.3200000000002</v>
      </c>
      <c r="K3917" s="42"/>
    </row>
    <row r="3918" spans="1:22" ht="14.5" x14ac:dyDescent="0.35">
      <c r="A3918" s="51"/>
      <c r="B3918" s="51"/>
      <c r="C3918" s="51" t="s">
        <v>182</v>
      </c>
      <c r="D3918" s="50"/>
      <c r="E3918" s="48"/>
      <c r="F3918" s="42">
        <f>[1]Source!AM5744</f>
        <v>5.57</v>
      </c>
      <c r="G3918" s="49" t="str">
        <f>[1]Source!DE5744</f>
        <v>)*4</v>
      </c>
      <c r="H3918" s="48">
        <f>[1]Source!AV5744</f>
        <v>1</v>
      </c>
      <c r="I3918" s="48">
        <f>IF([1]Source!BB5744&lt;&gt; 0, [1]Source!BB5744, 1)</f>
        <v>1</v>
      </c>
      <c r="J3918" s="42">
        <f>[1]Source!Q5744</f>
        <v>22.28</v>
      </c>
      <c r="K3918" s="42"/>
    </row>
    <row r="3919" spans="1:22" ht="14.5" x14ac:dyDescent="0.35">
      <c r="A3919" s="51"/>
      <c r="B3919" s="51"/>
      <c r="C3919" s="51" t="s">
        <v>181</v>
      </c>
      <c r="D3919" s="50"/>
      <c r="E3919" s="48"/>
      <c r="F3919" s="42">
        <f>[1]Source!AN5744</f>
        <v>0.02</v>
      </c>
      <c r="G3919" s="49" t="str">
        <f>[1]Source!DF5744</f>
        <v>)*4</v>
      </c>
      <c r="H3919" s="48">
        <f>[1]Source!AV5744</f>
        <v>1</v>
      </c>
      <c r="I3919" s="48">
        <f>IF([1]Source!BS5744&lt;&gt; 0, [1]Source!BS5744, 1)</f>
        <v>1</v>
      </c>
      <c r="J3919" s="52">
        <f>[1]Source!R5744</f>
        <v>0.08</v>
      </c>
      <c r="K3919" s="42"/>
    </row>
    <row r="3920" spans="1:22" ht="14.5" x14ac:dyDescent="0.35">
      <c r="A3920" s="51"/>
      <c r="B3920" s="51"/>
      <c r="C3920" s="51" t="s">
        <v>180</v>
      </c>
      <c r="D3920" s="50"/>
      <c r="E3920" s="48"/>
      <c r="F3920" s="42">
        <f>[1]Source!AL5744</f>
        <v>1.17</v>
      </c>
      <c r="G3920" s="49" t="str">
        <f>[1]Source!DD5744</f>
        <v>)*4</v>
      </c>
      <c r="H3920" s="48">
        <f>[1]Source!AW5744</f>
        <v>1</v>
      </c>
      <c r="I3920" s="48">
        <f>IF([1]Source!BC5744&lt;&gt; 0, [1]Source!BC5744, 1)</f>
        <v>1</v>
      </c>
      <c r="J3920" s="42">
        <f>[1]Source!P5744</f>
        <v>4.68</v>
      </c>
      <c r="K3920" s="42"/>
    </row>
    <row r="3921" spans="1:22" ht="14.5" x14ac:dyDescent="0.35">
      <c r="A3921" s="51"/>
      <c r="B3921" s="51"/>
      <c r="C3921" s="51" t="s">
        <v>179</v>
      </c>
      <c r="D3921" s="50" t="s">
        <v>176</v>
      </c>
      <c r="E3921" s="48">
        <f>[1]Source!AT5744</f>
        <v>70</v>
      </c>
      <c r="F3921" s="42"/>
      <c r="G3921" s="49"/>
      <c r="H3921" s="48"/>
      <c r="I3921" s="48"/>
      <c r="J3921" s="42">
        <f>SUM(R3916:R3920)</f>
        <v>1463.92</v>
      </c>
      <c r="K3921" s="42"/>
    </row>
    <row r="3922" spans="1:22" ht="14.5" x14ac:dyDescent="0.35">
      <c r="A3922" s="51"/>
      <c r="B3922" s="51"/>
      <c r="C3922" s="51" t="s">
        <v>178</v>
      </c>
      <c r="D3922" s="50" t="s">
        <v>176</v>
      </c>
      <c r="E3922" s="48">
        <f>[1]Source!AU5744</f>
        <v>10</v>
      </c>
      <c r="F3922" s="42"/>
      <c r="G3922" s="49"/>
      <c r="H3922" s="48"/>
      <c r="I3922" s="48"/>
      <c r="J3922" s="42">
        <f>SUM(T3916:T3921)</f>
        <v>209.13</v>
      </c>
      <c r="K3922" s="42"/>
    </row>
    <row r="3923" spans="1:22" ht="14.5" x14ac:dyDescent="0.35">
      <c r="A3923" s="51"/>
      <c r="B3923" s="51"/>
      <c r="C3923" s="51" t="s">
        <v>177</v>
      </c>
      <c r="D3923" s="50" t="s">
        <v>176</v>
      </c>
      <c r="E3923" s="48">
        <f>108</f>
        <v>108</v>
      </c>
      <c r="F3923" s="42"/>
      <c r="G3923" s="49"/>
      <c r="H3923" s="48"/>
      <c r="I3923" s="48"/>
      <c r="J3923" s="42">
        <f>SUM(V3916:V3922)</f>
        <v>0.09</v>
      </c>
      <c r="K3923" s="42"/>
    </row>
    <row r="3924" spans="1:22" ht="14.5" x14ac:dyDescent="0.35">
      <c r="A3924" s="51"/>
      <c r="B3924" s="51"/>
      <c r="C3924" s="51" t="s">
        <v>175</v>
      </c>
      <c r="D3924" s="50" t="s">
        <v>174</v>
      </c>
      <c r="E3924" s="48">
        <f>[1]Source!AQ5744</f>
        <v>1.44</v>
      </c>
      <c r="F3924" s="42"/>
      <c r="G3924" s="49" t="str">
        <f>[1]Source!DI5744</f>
        <v>)*4</v>
      </c>
      <c r="H3924" s="48">
        <f>[1]Source!AV5744</f>
        <v>1</v>
      </c>
      <c r="I3924" s="48"/>
      <c r="J3924" s="42"/>
      <c r="K3924" s="42">
        <f>[1]Source!U5744</f>
        <v>5.76</v>
      </c>
    </row>
    <row r="3925" spans="1:22" ht="14" x14ac:dyDescent="0.3">
      <c r="A3925" s="47"/>
      <c r="B3925" s="47"/>
      <c r="C3925" s="47"/>
      <c r="D3925" s="47"/>
      <c r="E3925" s="47"/>
      <c r="F3925" s="47"/>
      <c r="G3925" s="47"/>
      <c r="H3925" s="47"/>
      <c r="I3925" s="183">
        <f>J3917+J3918+J3920+J3921+J3922+J3923</f>
        <v>3791.4200000000005</v>
      </c>
      <c r="J3925" s="183"/>
      <c r="K3925" s="46">
        <f>IF([1]Source!I5744&lt;&gt;0, ROUND(I3925/[1]Source!I5744, 2), 0)</f>
        <v>3791.42</v>
      </c>
      <c r="P3925" s="45">
        <f>I3925</f>
        <v>3791.4200000000005</v>
      </c>
    </row>
    <row r="3927" spans="1:22" ht="14" x14ac:dyDescent="0.3">
      <c r="A3927" s="189" t="str">
        <f>CONCATENATE("Итого по разделу: ",IF([1]Source!G5746&lt;&gt;"Новый раздел", [1]Source!G5746, ""))</f>
        <v>Итого по разделу: Тепловые завесы</v>
      </c>
      <c r="B3927" s="189"/>
      <c r="C3927" s="189"/>
      <c r="D3927" s="189"/>
      <c r="E3927" s="189"/>
      <c r="F3927" s="189"/>
      <c r="G3927" s="189"/>
      <c r="H3927" s="189"/>
      <c r="I3927" s="184">
        <f>SUM(P3915:P3926)</f>
        <v>3791.4200000000005</v>
      </c>
      <c r="J3927" s="185"/>
      <c r="K3927" s="38"/>
    </row>
    <row r="3930" spans="1:22" ht="16.5" x14ac:dyDescent="0.35">
      <c r="A3930" s="190" t="str">
        <f>CONCATENATE("Раздел: ",IF([1]Source!G5776&lt;&gt;"Новый раздел", [1]Source!G5776, ""))</f>
        <v>Раздел: Воздуховоды</v>
      </c>
      <c r="B3930" s="190"/>
      <c r="C3930" s="190"/>
      <c r="D3930" s="190"/>
      <c r="E3930" s="190"/>
      <c r="F3930" s="190"/>
      <c r="G3930" s="190"/>
      <c r="H3930" s="190"/>
      <c r="I3930" s="190"/>
      <c r="J3930" s="190"/>
      <c r="K3930" s="190"/>
    </row>
    <row r="3931" spans="1:22" ht="28" x14ac:dyDescent="0.35">
      <c r="A3931" s="51">
        <v>369</v>
      </c>
      <c r="B3931" s="51" t="str">
        <f>[1]Source!F5780</f>
        <v>1.18-2103-1-1/1</v>
      </c>
      <c r="C3931" s="51" t="str">
        <f>[1]Source!G5780</f>
        <v>Очистка воздуховодов механизированным способом</v>
      </c>
      <c r="D3931" s="50" t="str">
        <f>[1]Source!H5780</f>
        <v>100 м2</v>
      </c>
      <c r="E3931" s="48">
        <f>[1]Source!I5780</f>
        <v>11.795299999999999</v>
      </c>
      <c r="F3931" s="42"/>
      <c r="G3931" s="49"/>
      <c r="H3931" s="48"/>
      <c r="I3931" s="48"/>
      <c r="J3931" s="42"/>
      <c r="K3931" s="42"/>
      <c r="Q3931">
        <f>ROUND(([1]Source!BZ5780/100)*ROUND(([1]Source!AF5780*[1]Source!AV5780)*[1]Source!I5780, 2), 2)</f>
        <v>124694.82</v>
      </c>
      <c r="R3931">
        <f>[1]Source!X5780</f>
        <v>124694.82</v>
      </c>
      <c r="S3931">
        <f>ROUND(([1]Source!CA5780/100)*ROUND(([1]Source!AF5780*[1]Source!AV5780)*[1]Source!I5780, 2), 2)</f>
        <v>17813.55</v>
      </c>
      <c r="T3931">
        <f>[1]Source!Y5780</f>
        <v>17813.55</v>
      </c>
      <c r="U3931">
        <f>ROUND((175/100)*ROUND(([1]Source!AE5780*[1]Source!AV5780)*[1]Source!I5780, 2), 2)</f>
        <v>141300.37</v>
      </c>
      <c r="V3931">
        <f>ROUND((108/100)*ROUND([1]Source!CS5780*[1]Source!I5780, 2), 2)</f>
        <v>87202.52</v>
      </c>
    </row>
    <row r="3932" spans="1:22" x14ac:dyDescent="0.25">
      <c r="C3932" s="53" t="str">
        <f>"Объем: "&amp;[1]Source!I5780&amp;"=1179,53/"&amp;"100"</f>
        <v>Объем: 11,7953=1179,53/100</v>
      </c>
    </row>
    <row r="3933" spans="1:22" ht="14.5" x14ac:dyDescent="0.35">
      <c r="A3933" s="51"/>
      <c r="B3933" s="51"/>
      <c r="C3933" s="51" t="s">
        <v>183</v>
      </c>
      <c r="D3933" s="50"/>
      <c r="E3933" s="48"/>
      <c r="F3933" s="42">
        <f>[1]Source!AO5780</f>
        <v>3775.56</v>
      </c>
      <c r="G3933" s="49" t="str">
        <f>[1]Source!DG5780</f>
        <v>)*4</v>
      </c>
      <c r="H3933" s="48">
        <f>[1]Source!AV5780</f>
        <v>1</v>
      </c>
      <c r="I3933" s="48">
        <f>IF([1]Source!BA5780&lt;&gt; 0, [1]Source!BA5780, 1)</f>
        <v>1</v>
      </c>
      <c r="J3933" s="42">
        <f>[1]Source!S5780</f>
        <v>178135.45</v>
      </c>
      <c r="K3933" s="42"/>
    </row>
    <row r="3934" spans="1:22" ht="14.5" x14ac:dyDescent="0.35">
      <c r="A3934" s="51"/>
      <c r="B3934" s="51"/>
      <c r="C3934" s="51" t="s">
        <v>182</v>
      </c>
      <c r="D3934" s="50"/>
      <c r="E3934" s="48"/>
      <c r="F3934" s="42">
        <f>[1]Source!AM5780</f>
        <v>2764.63</v>
      </c>
      <c r="G3934" s="49" t="str">
        <f>[1]Source!DE5780</f>
        <v>)*4</v>
      </c>
      <c r="H3934" s="48">
        <f>[1]Source!AV5780</f>
        <v>1</v>
      </c>
      <c r="I3934" s="48">
        <f>IF([1]Source!BB5780&lt;&gt; 0, [1]Source!BB5780, 1)</f>
        <v>1</v>
      </c>
      <c r="J3934" s="42">
        <f>[1]Source!Q5780</f>
        <v>130438.56</v>
      </c>
      <c r="K3934" s="42"/>
    </row>
    <row r="3935" spans="1:22" ht="14.5" x14ac:dyDescent="0.35">
      <c r="A3935" s="51"/>
      <c r="B3935" s="51"/>
      <c r="C3935" s="51" t="s">
        <v>181</v>
      </c>
      <c r="D3935" s="50"/>
      <c r="E3935" s="48"/>
      <c r="F3935" s="42">
        <f>[1]Source!AN5780</f>
        <v>1711.34</v>
      </c>
      <c r="G3935" s="49" t="str">
        <f>[1]Source!DF5780</f>
        <v>)*4</v>
      </c>
      <c r="H3935" s="48">
        <f>[1]Source!AV5780</f>
        <v>1</v>
      </c>
      <c r="I3935" s="48">
        <f>IF([1]Source!BS5780&lt;&gt; 0, [1]Source!BS5780, 1)</f>
        <v>1</v>
      </c>
      <c r="J3935" s="52">
        <f>[1]Source!R5780</f>
        <v>80743.070000000007</v>
      </c>
      <c r="K3935" s="42"/>
    </row>
    <row r="3936" spans="1:22" ht="14.5" x14ac:dyDescent="0.35">
      <c r="A3936" s="51"/>
      <c r="B3936" s="51"/>
      <c r="C3936" s="51" t="s">
        <v>180</v>
      </c>
      <c r="D3936" s="50"/>
      <c r="E3936" s="48"/>
      <c r="F3936" s="42">
        <f>[1]Source!AL5780</f>
        <v>4.3899999999999997</v>
      </c>
      <c r="G3936" s="49" t="str">
        <f>[1]Source!DD5780</f>
        <v>)*4</v>
      </c>
      <c r="H3936" s="48">
        <f>[1]Source!AW5780</f>
        <v>1</v>
      </c>
      <c r="I3936" s="48">
        <f>IF([1]Source!BC5780&lt;&gt; 0, [1]Source!BC5780, 1)</f>
        <v>1</v>
      </c>
      <c r="J3936" s="42">
        <f>[1]Source!P5780</f>
        <v>207.13</v>
      </c>
      <c r="K3936" s="42"/>
    </row>
    <row r="3937" spans="1:22" ht="14.5" x14ac:dyDescent="0.35">
      <c r="A3937" s="51"/>
      <c r="B3937" s="51"/>
      <c r="C3937" s="51" t="s">
        <v>179</v>
      </c>
      <c r="D3937" s="50" t="s">
        <v>176</v>
      </c>
      <c r="E3937" s="48">
        <f>[1]Source!AT5780</f>
        <v>70</v>
      </c>
      <c r="F3937" s="42"/>
      <c r="G3937" s="49"/>
      <c r="H3937" s="48"/>
      <c r="I3937" s="48"/>
      <c r="J3937" s="42">
        <f>SUM(R3931:R3936)</f>
        <v>124694.82</v>
      </c>
      <c r="K3937" s="42"/>
    </row>
    <row r="3938" spans="1:22" ht="14.5" x14ac:dyDescent="0.35">
      <c r="A3938" s="51"/>
      <c r="B3938" s="51"/>
      <c r="C3938" s="51" t="s">
        <v>178</v>
      </c>
      <c r="D3938" s="50" t="s">
        <v>176</v>
      </c>
      <c r="E3938" s="48">
        <f>[1]Source!AU5780</f>
        <v>10</v>
      </c>
      <c r="F3938" s="42"/>
      <c r="G3938" s="49"/>
      <c r="H3938" s="48"/>
      <c r="I3938" s="48"/>
      <c r="J3938" s="42">
        <f>SUM(T3931:T3937)</f>
        <v>17813.55</v>
      </c>
      <c r="K3938" s="42"/>
    </row>
    <row r="3939" spans="1:22" ht="14.5" x14ac:dyDescent="0.35">
      <c r="A3939" s="51"/>
      <c r="B3939" s="51"/>
      <c r="C3939" s="51" t="s">
        <v>177</v>
      </c>
      <c r="D3939" s="50" t="s">
        <v>176</v>
      </c>
      <c r="E3939" s="48">
        <f>108</f>
        <v>108</v>
      </c>
      <c r="F3939" s="42"/>
      <c r="G3939" s="49"/>
      <c r="H3939" s="48"/>
      <c r="I3939" s="48"/>
      <c r="J3939" s="42">
        <f>SUM(V3931:V3938)</f>
        <v>87202.52</v>
      </c>
      <c r="K3939" s="42"/>
    </row>
    <row r="3940" spans="1:22" ht="14.5" x14ac:dyDescent="0.35">
      <c r="A3940" s="51"/>
      <c r="B3940" s="51"/>
      <c r="C3940" s="51" t="s">
        <v>175</v>
      </c>
      <c r="D3940" s="50" t="s">
        <v>174</v>
      </c>
      <c r="E3940" s="48">
        <f>[1]Source!AQ5780</f>
        <v>13.13</v>
      </c>
      <c r="F3940" s="42"/>
      <c r="G3940" s="49" t="str">
        <f>[1]Source!DI5780</f>
        <v>)*4</v>
      </c>
      <c r="H3940" s="48">
        <f>[1]Source!AV5780</f>
        <v>1</v>
      </c>
      <c r="I3940" s="48"/>
      <c r="J3940" s="42"/>
      <c r="K3940" s="42">
        <f>[1]Source!U5780</f>
        <v>619.48915599999998</v>
      </c>
    </row>
    <row r="3941" spans="1:22" ht="14" x14ac:dyDescent="0.3">
      <c r="A3941" s="47"/>
      <c r="B3941" s="47"/>
      <c r="C3941" s="47"/>
      <c r="D3941" s="47"/>
      <c r="E3941" s="47"/>
      <c r="F3941" s="47"/>
      <c r="G3941" s="47"/>
      <c r="H3941" s="47"/>
      <c r="I3941" s="183">
        <f>J3933+J3934+J3936+J3937+J3938+J3939</f>
        <v>538492.03</v>
      </c>
      <c r="J3941" s="183"/>
      <c r="K3941" s="46">
        <f>IF([1]Source!I5780&lt;&gt;0, ROUND(I3941/[1]Source!I5780, 2), 0)</f>
        <v>45653.1</v>
      </c>
      <c r="P3941" s="45">
        <f>I3941</f>
        <v>538492.03</v>
      </c>
    </row>
    <row r="3942" spans="1:22" ht="28" x14ac:dyDescent="0.35">
      <c r="A3942" s="51">
        <v>370</v>
      </c>
      <c r="B3942" s="51" t="str">
        <f>[1]Source!F5781</f>
        <v>1.18-2103-1-2/1</v>
      </c>
      <c r="C3942" s="51" t="str">
        <f>[1]Source!G5781</f>
        <v>Дезинфекция воздуховодов, добавлять к поз. 1.18-2103-1-1</v>
      </c>
      <c r="D3942" s="50" t="str">
        <f>[1]Source!H5781</f>
        <v>100 м2</v>
      </c>
      <c r="E3942" s="48">
        <f>[1]Source!I5781</f>
        <v>11.795299999999999</v>
      </c>
      <c r="F3942" s="42"/>
      <c r="G3942" s="49"/>
      <c r="H3942" s="48"/>
      <c r="I3942" s="48"/>
      <c r="J3942" s="42"/>
      <c r="K3942" s="42"/>
      <c r="Q3942">
        <f>ROUND(([1]Source!BZ5781/100)*ROUND(([1]Source!AF5781*[1]Source!AV5781)*[1]Source!I5781, 2), 2)</f>
        <v>19953.830000000002</v>
      </c>
      <c r="R3942">
        <f>[1]Source!X5781</f>
        <v>19953.830000000002</v>
      </c>
      <c r="S3942">
        <f>ROUND(([1]Source!CA5781/100)*ROUND(([1]Source!AF5781*[1]Source!AV5781)*[1]Source!I5781, 2), 2)</f>
        <v>2850.55</v>
      </c>
      <c r="T3942">
        <f>[1]Source!Y5781</f>
        <v>2850.55</v>
      </c>
      <c r="U3942">
        <f>ROUND((175/100)*ROUND(([1]Source!AE5781*[1]Source!AV5781)*[1]Source!I5781, 2), 2)</f>
        <v>22135.42</v>
      </c>
      <c r="V3942">
        <f>ROUND((108/100)*ROUND([1]Source!CS5781*[1]Source!I5781, 2), 2)</f>
        <v>13660.71</v>
      </c>
    </row>
    <row r="3943" spans="1:22" x14ac:dyDescent="0.25">
      <c r="C3943" s="53" t="str">
        <f>"Объем: "&amp;[1]Source!I5781&amp;"=1179,53/"&amp;"100"</f>
        <v>Объем: 11,7953=1179,53/100</v>
      </c>
    </row>
    <row r="3944" spans="1:22" ht="14.5" x14ac:dyDescent="0.35">
      <c r="A3944" s="51"/>
      <c r="B3944" s="51"/>
      <c r="C3944" s="51" t="s">
        <v>183</v>
      </c>
      <c r="D3944" s="50"/>
      <c r="E3944" s="48"/>
      <c r="F3944" s="42">
        <f>[1]Source!AO5781</f>
        <v>604.16999999999996</v>
      </c>
      <c r="G3944" s="49" t="str">
        <f>[1]Source!DG5781</f>
        <v>)*4</v>
      </c>
      <c r="H3944" s="48">
        <f>[1]Source!AV5781</f>
        <v>1</v>
      </c>
      <c r="I3944" s="48">
        <f>IF([1]Source!BA5781&lt;&gt; 0, [1]Source!BA5781, 1)</f>
        <v>1</v>
      </c>
      <c r="J3944" s="42">
        <f>[1]Source!S5781</f>
        <v>28505.47</v>
      </c>
      <c r="K3944" s="42"/>
    </row>
    <row r="3945" spans="1:22" ht="14.5" x14ac:dyDescent="0.35">
      <c r="A3945" s="51"/>
      <c r="B3945" s="51"/>
      <c r="C3945" s="51" t="s">
        <v>182</v>
      </c>
      <c r="D3945" s="50"/>
      <c r="E3945" s="48"/>
      <c r="F3945" s="42">
        <f>[1]Source!AM5781</f>
        <v>413.81</v>
      </c>
      <c r="G3945" s="49" t="str">
        <f>[1]Source!DE5781</f>
        <v>)*4</v>
      </c>
      <c r="H3945" s="48">
        <f>[1]Source!AV5781</f>
        <v>1</v>
      </c>
      <c r="I3945" s="48">
        <f>IF([1]Source!BB5781&lt;&gt; 0, [1]Source!BB5781, 1)</f>
        <v>1</v>
      </c>
      <c r="J3945" s="42">
        <f>[1]Source!Q5781</f>
        <v>19524.05</v>
      </c>
      <c r="K3945" s="42"/>
    </row>
    <row r="3946" spans="1:22" ht="14.5" x14ac:dyDescent="0.35">
      <c r="A3946" s="51"/>
      <c r="B3946" s="51"/>
      <c r="C3946" s="51" t="s">
        <v>181</v>
      </c>
      <c r="D3946" s="50"/>
      <c r="E3946" s="48"/>
      <c r="F3946" s="42">
        <f>[1]Source!AN5781</f>
        <v>268.08999999999997</v>
      </c>
      <c r="G3946" s="49" t="str">
        <f>[1]Source!DF5781</f>
        <v>)*4</v>
      </c>
      <c r="H3946" s="48">
        <f>[1]Source!AV5781</f>
        <v>1</v>
      </c>
      <c r="I3946" s="48">
        <f>IF([1]Source!BS5781&lt;&gt; 0, [1]Source!BS5781, 1)</f>
        <v>1</v>
      </c>
      <c r="J3946" s="52">
        <f>[1]Source!R5781</f>
        <v>12648.81</v>
      </c>
      <c r="K3946" s="42"/>
    </row>
    <row r="3947" spans="1:22" ht="14.5" x14ac:dyDescent="0.35">
      <c r="A3947" s="51"/>
      <c r="B3947" s="51"/>
      <c r="C3947" s="51" t="s">
        <v>180</v>
      </c>
      <c r="D3947" s="50"/>
      <c r="E3947" s="48"/>
      <c r="F3947" s="42">
        <f>[1]Source!AL5781</f>
        <v>16.260000000000002</v>
      </c>
      <c r="G3947" s="49" t="str">
        <f>[1]Source!DD5781</f>
        <v>)*4</v>
      </c>
      <c r="H3947" s="48">
        <f>[1]Source!AW5781</f>
        <v>1</v>
      </c>
      <c r="I3947" s="48">
        <f>IF([1]Source!BC5781&lt;&gt; 0, [1]Source!BC5781, 1)</f>
        <v>1</v>
      </c>
      <c r="J3947" s="42">
        <f>[1]Source!P5781</f>
        <v>767.17</v>
      </c>
      <c r="K3947" s="42"/>
    </row>
    <row r="3948" spans="1:22" ht="14.5" x14ac:dyDescent="0.35">
      <c r="A3948" s="51"/>
      <c r="B3948" s="51"/>
      <c r="C3948" s="51" t="s">
        <v>179</v>
      </c>
      <c r="D3948" s="50" t="s">
        <v>176</v>
      </c>
      <c r="E3948" s="48">
        <f>[1]Source!AT5781</f>
        <v>70</v>
      </c>
      <c r="F3948" s="42"/>
      <c r="G3948" s="49"/>
      <c r="H3948" s="48"/>
      <c r="I3948" s="48"/>
      <c r="J3948" s="42">
        <f>SUM(R3942:R3947)</f>
        <v>19953.830000000002</v>
      </c>
      <c r="K3948" s="42"/>
    </row>
    <row r="3949" spans="1:22" ht="14.5" x14ac:dyDescent="0.35">
      <c r="A3949" s="51"/>
      <c r="B3949" s="51"/>
      <c r="C3949" s="51" t="s">
        <v>178</v>
      </c>
      <c r="D3949" s="50" t="s">
        <v>176</v>
      </c>
      <c r="E3949" s="48">
        <f>[1]Source!AU5781</f>
        <v>10</v>
      </c>
      <c r="F3949" s="42"/>
      <c r="G3949" s="49"/>
      <c r="H3949" s="48"/>
      <c r="I3949" s="48"/>
      <c r="J3949" s="42">
        <f>SUM(T3942:T3948)</f>
        <v>2850.55</v>
      </c>
      <c r="K3949" s="42"/>
    </row>
    <row r="3950" spans="1:22" ht="14.5" x14ac:dyDescent="0.35">
      <c r="A3950" s="51"/>
      <c r="B3950" s="51"/>
      <c r="C3950" s="51" t="s">
        <v>177</v>
      </c>
      <c r="D3950" s="50" t="s">
        <v>176</v>
      </c>
      <c r="E3950" s="48">
        <f>108</f>
        <v>108</v>
      </c>
      <c r="F3950" s="42"/>
      <c r="G3950" s="49"/>
      <c r="H3950" s="48"/>
      <c r="I3950" s="48"/>
      <c r="J3950" s="42">
        <f>SUM(V3942:V3949)</f>
        <v>13660.71</v>
      </c>
      <c r="K3950" s="42"/>
    </row>
    <row r="3951" spans="1:22" ht="14.5" x14ac:dyDescent="0.35">
      <c r="A3951" s="51"/>
      <c r="B3951" s="51"/>
      <c r="C3951" s="51" t="s">
        <v>175</v>
      </c>
      <c r="D3951" s="50" t="s">
        <v>174</v>
      </c>
      <c r="E3951" s="48">
        <f>[1]Source!AQ5781</f>
        <v>2.1</v>
      </c>
      <c r="F3951" s="42"/>
      <c r="G3951" s="49" t="str">
        <f>[1]Source!DI5781</f>
        <v>)*4</v>
      </c>
      <c r="H3951" s="48">
        <f>[1]Source!AV5781</f>
        <v>1</v>
      </c>
      <c r="I3951" s="48"/>
      <c r="J3951" s="42"/>
      <c r="K3951" s="42">
        <f>[1]Source!U5781</f>
        <v>99.080519999999993</v>
      </c>
    </row>
    <row r="3952" spans="1:22" ht="14" x14ac:dyDescent="0.3">
      <c r="A3952" s="47"/>
      <c r="B3952" s="47"/>
      <c r="C3952" s="47"/>
      <c r="D3952" s="47"/>
      <c r="E3952" s="47"/>
      <c r="F3952" s="47"/>
      <c r="G3952" s="47"/>
      <c r="H3952" s="47"/>
      <c r="I3952" s="183">
        <f>J3944+J3945+J3947+J3948+J3949+J3950</f>
        <v>85261.78</v>
      </c>
      <c r="J3952" s="183"/>
      <c r="K3952" s="46">
        <f>IF([1]Source!I5781&lt;&gt;0, ROUND(I3952/[1]Source!I5781, 2), 0)</f>
        <v>7228.45</v>
      </c>
      <c r="P3952" s="45">
        <f>I3952</f>
        <v>85261.78</v>
      </c>
    </row>
    <row r="3954" spans="1:32" ht="14" x14ac:dyDescent="0.3">
      <c r="A3954" s="189" t="str">
        <f>CONCATENATE("Итого по разделу: ",IF([1]Source!G5783&lt;&gt;"Новый раздел", [1]Source!G5783, ""))</f>
        <v>Итого по разделу: Воздуховоды</v>
      </c>
      <c r="B3954" s="189"/>
      <c r="C3954" s="189"/>
      <c r="D3954" s="189"/>
      <c r="E3954" s="189"/>
      <c r="F3954" s="189"/>
      <c r="G3954" s="189"/>
      <c r="H3954" s="189"/>
      <c r="I3954" s="184">
        <f>SUM(P3930:P3953)</f>
        <v>623753.81000000006</v>
      </c>
      <c r="J3954" s="185"/>
      <c r="K3954" s="38"/>
    </row>
    <row r="3957" spans="1:32" ht="14" x14ac:dyDescent="0.3">
      <c r="A3957" s="189" t="str">
        <f>CONCATENATE("Итого по локальной смете: ",IF([1]Source!G5813&lt;&gt;"Новая локальная смета", [1]Source!G5813, ""))</f>
        <v>Итого по локальной смете: Строение №322</v>
      </c>
      <c r="B3957" s="189"/>
      <c r="C3957" s="189"/>
      <c r="D3957" s="189"/>
      <c r="E3957" s="189"/>
      <c r="F3957" s="189"/>
      <c r="G3957" s="189"/>
      <c r="H3957" s="189"/>
      <c r="I3957" s="184">
        <f>SUM(P3569:P3956)</f>
        <v>1154783.3600000001</v>
      </c>
      <c r="J3957" s="185"/>
      <c r="K3957" s="38"/>
    </row>
    <row r="3960" spans="1:32" ht="14" x14ac:dyDescent="0.3">
      <c r="A3960" s="189" t="s">
        <v>173</v>
      </c>
      <c r="B3960" s="189"/>
      <c r="C3960" s="189"/>
      <c r="D3960" s="189"/>
      <c r="E3960" s="189"/>
      <c r="F3960" s="189"/>
      <c r="G3960" s="189"/>
      <c r="H3960" s="189"/>
      <c r="I3960" s="186">
        <f>SUM(P1:P3959)</f>
        <v>23742202.330000006</v>
      </c>
      <c r="J3960" s="174"/>
      <c r="K3960" s="38"/>
      <c r="AF3960" s="37" t="str">
        <f>CONCATENATE("Итого по смете: ",IF([1]Source!G5843&lt;&gt;"Новый объект", [1]Source!G5843, ""))</f>
        <v>Итого по смете: ТО  ИТП, ЦТП, АДЭС, Вентиляция  на 2025-2026 год</v>
      </c>
    </row>
    <row r="3961" spans="1:32" ht="14" x14ac:dyDescent="0.3">
      <c r="A3961" s="37"/>
      <c r="B3961" s="37"/>
      <c r="C3961" s="43" t="s">
        <v>172</v>
      </c>
      <c r="D3961" s="43"/>
      <c r="E3961" s="43"/>
      <c r="F3961" s="43"/>
      <c r="G3961" s="43"/>
      <c r="H3961" s="43"/>
      <c r="I3961" s="42"/>
      <c r="J3961" s="42">
        <f>I3960</f>
        <v>23742202.330000006</v>
      </c>
      <c r="K3961" s="38"/>
      <c r="AF3961" s="37"/>
    </row>
    <row r="3962" spans="1:32" ht="14" x14ac:dyDescent="0.3">
      <c r="A3962" s="37"/>
      <c r="B3962" s="37"/>
      <c r="C3962" s="43" t="s">
        <v>171</v>
      </c>
      <c r="D3962" s="43"/>
      <c r="E3962" s="43"/>
      <c r="F3962" s="43"/>
      <c r="G3962" s="43"/>
      <c r="H3962" s="43"/>
      <c r="I3962" s="42"/>
      <c r="J3962" s="41">
        <f>J3961*0.2</f>
        <v>4748440.4660000009</v>
      </c>
      <c r="K3962" s="38"/>
      <c r="AF3962" s="37"/>
    </row>
    <row r="3963" spans="1:32" ht="14" x14ac:dyDescent="0.3">
      <c r="A3963" s="37"/>
      <c r="B3963" s="37"/>
      <c r="C3963" s="43" t="s">
        <v>170</v>
      </c>
      <c r="D3963" s="43"/>
      <c r="E3963" s="43"/>
      <c r="F3963" s="43"/>
      <c r="G3963" s="43"/>
      <c r="H3963" s="43"/>
      <c r="I3963" s="42"/>
      <c r="J3963" s="41">
        <f>J3961+J3962</f>
        <v>28490642.796000008</v>
      </c>
      <c r="K3963" s="38"/>
      <c r="AF3963" s="37"/>
    </row>
    <row r="3964" spans="1:32" x14ac:dyDescent="0.25">
      <c r="C3964" s="44"/>
      <c r="D3964" s="44"/>
      <c r="E3964" s="44"/>
      <c r="F3964" s="44"/>
      <c r="G3964" s="44"/>
      <c r="H3964" s="44"/>
      <c r="I3964" s="44"/>
      <c r="J3964" s="44"/>
    </row>
    <row r="3966" spans="1:32" ht="14" x14ac:dyDescent="0.3">
      <c r="A3966" s="37"/>
      <c r="B3966" s="37"/>
      <c r="C3966" s="37"/>
      <c r="D3966" s="37"/>
      <c r="E3966" s="37"/>
      <c r="F3966" s="37"/>
      <c r="G3966" s="37"/>
      <c r="H3966" s="37"/>
      <c r="I3966" s="40"/>
      <c r="J3966" s="40"/>
      <c r="K3966" s="38"/>
      <c r="AF3966" s="37"/>
    </row>
    <row r="3967" spans="1:32" ht="14" x14ac:dyDescent="0.3">
      <c r="A3967" s="37"/>
      <c r="B3967" s="37"/>
      <c r="C3967" s="37"/>
      <c r="D3967" s="37"/>
      <c r="E3967" s="37"/>
      <c r="F3967" s="37"/>
      <c r="G3967" s="37"/>
      <c r="H3967" s="37"/>
      <c r="I3967" s="40"/>
      <c r="J3967" s="39"/>
      <c r="K3967" s="38"/>
      <c r="AF3967" s="37"/>
    </row>
    <row r="3968" spans="1:32" ht="14" x14ac:dyDescent="0.3">
      <c r="A3968" s="37"/>
      <c r="B3968" s="37"/>
      <c r="C3968" s="37"/>
      <c r="D3968" s="37"/>
      <c r="E3968" s="37"/>
      <c r="F3968" s="37"/>
      <c r="G3968" s="37"/>
      <c r="H3968" s="37"/>
      <c r="I3968" s="40"/>
      <c r="J3968" s="39"/>
      <c r="K3968" s="38"/>
      <c r="AF3968" s="37"/>
    </row>
    <row r="3971" spans="1:11" ht="14" x14ac:dyDescent="0.3">
      <c r="A3971" s="192" t="s">
        <v>169</v>
      </c>
      <c r="B3971" s="192"/>
      <c r="C3971" s="36" t="str">
        <f>IF([1]Source!AC12&lt;&gt;"", [1]Source!AC12," ")</f>
        <v xml:space="preserve"> </v>
      </c>
      <c r="D3971" s="36"/>
      <c r="E3971" s="36"/>
      <c r="F3971" s="36"/>
      <c r="G3971" s="36"/>
      <c r="H3971" s="35" t="str">
        <f>IF([1]Source!AB12&lt;&gt;"", [1]Source!AB12," ")</f>
        <v xml:space="preserve"> </v>
      </c>
      <c r="I3971" s="35"/>
      <c r="J3971" s="35"/>
      <c r="K3971" s="35"/>
    </row>
    <row r="3972" spans="1:11" ht="14" x14ac:dyDescent="0.3">
      <c r="A3972" s="35"/>
      <c r="B3972" s="35"/>
      <c r="C3972" s="191" t="s">
        <v>167</v>
      </c>
      <c r="D3972" s="191"/>
      <c r="E3972" s="191"/>
      <c r="F3972" s="191"/>
      <c r="G3972" s="191"/>
      <c r="H3972" s="35"/>
      <c r="I3972" s="35"/>
      <c r="J3972" s="35"/>
      <c r="K3972" s="35"/>
    </row>
    <row r="3973" spans="1:11" ht="14" x14ac:dyDescent="0.3">
      <c r="A3973" s="35"/>
      <c r="B3973" s="35"/>
      <c r="C3973" s="35"/>
      <c r="D3973" s="35"/>
      <c r="E3973" s="35"/>
      <c r="F3973" s="35"/>
      <c r="G3973" s="35"/>
      <c r="H3973" s="35"/>
      <c r="I3973" s="35"/>
      <c r="J3973" s="35"/>
      <c r="K3973" s="35"/>
    </row>
    <row r="3974" spans="1:11" ht="14" x14ac:dyDescent="0.3">
      <c r="A3974" s="192" t="s">
        <v>168</v>
      </c>
      <c r="B3974" s="192"/>
      <c r="C3974" s="36" t="str">
        <f>IF([1]Source!AE12&lt;&gt;"", [1]Source!AE12," ")</f>
        <v xml:space="preserve"> </v>
      </c>
      <c r="D3974" s="36"/>
      <c r="E3974" s="36"/>
      <c r="F3974" s="36"/>
      <c r="G3974" s="36"/>
      <c r="H3974" s="35" t="str">
        <f>IF([1]Source!AD12&lt;&gt;"", [1]Source!AD12," ")</f>
        <v xml:space="preserve"> </v>
      </c>
      <c r="I3974" s="35"/>
      <c r="J3974" s="35"/>
      <c r="K3974" s="35"/>
    </row>
    <row r="3975" spans="1:11" ht="14" x14ac:dyDescent="0.3">
      <c r="A3975" s="35"/>
      <c r="B3975" s="35"/>
      <c r="C3975" s="191" t="s">
        <v>167</v>
      </c>
      <c r="D3975" s="191"/>
      <c r="E3975" s="191"/>
      <c r="F3975" s="191"/>
      <c r="G3975" s="191"/>
      <c r="H3975" s="35"/>
      <c r="I3975" s="35"/>
      <c r="J3975" s="35"/>
      <c r="K3975" s="35"/>
    </row>
  </sheetData>
  <mergeCells count="883">
    <mergeCell ref="C3975:G3975"/>
    <mergeCell ref="I3960:J3960"/>
    <mergeCell ref="A3960:H3960"/>
    <mergeCell ref="I3898:J3898"/>
    <mergeCell ref="A3898:H3898"/>
    <mergeCell ref="A3901:K3901"/>
    <mergeCell ref="I3907:J3907"/>
    <mergeCell ref="I3909:J3909"/>
    <mergeCell ref="A3909:H3909"/>
    <mergeCell ref="I3912:J3912"/>
    <mergeCell ref="A3974:B3974"/>
    <mergeCell ref="A3912:H3912"/>
    <mergeCell ref="A3915:K3915"/>
    <mergeCell ref="I3925:J3925"/>
    <mergeCell ref="I3927:J3927"/>
    <mergeCell ref="A3971:B3971"/>
    <mergeCell ref="C3972:G3972"/>
    <mergeCell ref="I3952:J3952"/>
    <mergeCell ref="I3954:J3954"/>
    <mergeCell ref="A3954:H3954"/>
    <mergeCell ref="I3957:J3957"/>
    <mergeCell ref="A3957:H3957"/>
    <mergeCell ref="A3927:H3927"/>
    <mergeCell ref="A3930:K3930"/>
    <mergeCell ref="A3889:K3889"/>
    <mergeCell ref="I3941:J3941"/>
    <mergeCell ref="A3801:H3801"/>
    <mergeCell ref="A3804:K3804"/>
    <mergeCell ref="I3814:J3814"/>
    <mergeCell ref="I3824:J3824"/>
    <mergeCell ref="I3826:J3826"/>
    <mergeCell ref="A3826:H3826"/>
    <mergeCell ref="A3829:K3829"/>
    <mergeCell ref="I3839:J3839"/>
    <mergeCell ref="I3872:J3872"/>
    <mergeCell ref="I3874:J3874"/>
    <mergeCell ref="A3874:H3874"/>
    <mergeCell ref="A3877:K3877"/>
    <mergeCell ref="I3884:J3884"/>
    <mergeCell ref="I3886:J3886"/>
    <mergeCell ref="A3886:H3886"/>
    <mergeCell ref="A3866:K3866"/>
    <mergeCell ref="I3849:J3849"/>
    <mergeCell ref="I3851:J3851"/>
    <mergeCell ref="A3851:H3851"/>
    <mergeCell ref="A3854:K3854"/>
    <mergeCell ref="I3861:J3861"/>
    <mergeCell ref="I3896:J3896"/>
    <mergeCell ref="I3742:J3742"/>
    <mergeCell ref="A3742:H3742"/>
    <mergeCell ref="A3745:K3745"/>
    <mergeCell ref="I3737:J3737"/>
    <mergeCell ref="I3739:J3739"/>
    <mergeCell ref="A3739:H3739"/>
    <mergeCell ref="A3696:K3696"/>
    <mergeCell ref="I3704:J3704"/>
    <mergeCell ref="I3706:J3706"/>
    <mergeCell ref="A3706:H3706"/>
    <mergeCell ref="A3709:K3709"/>
    <mergeCell ref="I3719:J3719"/>
    <mergeCell ref="I3863:J3863"/>
    <mergeCell ref="A3863:H3863"/>
    <mergeCell ref="I3755:J3755"/>
    <mergeCell ref="I3765:J3765"/>
    <mergeCell ref="I3772:J3772"/>
    <mergeCell ref="I3774:J3774"/>
    <mergeCell ref="A3774:H3774"/>
    <mergeCell ref="A3777:K3777"/>
    <mergeCell ref="A3779:K3779"/>
    <mergeCell ref="I3799:J3799"/>
    <mergeCell ref="I3801:J3801"/>
    <mergeCell ref="I3789:J3789"/>
    <mergeCell ref="I3536:J3536"/>
    <mergeCell ref="A3536:H3536"/>
    <mergeCell ref="I3672:J3672"/>
    <mergeCell ref="I3681:J3681"/>
    <mergeCell ref="A3481:K3481"/>
    <mergeCell ref="I3487:J3487"/>
    <mergeCell ref="I3729:J3729"/>
    <mergeCell ref="I3691:J3691"/>
    <mergeCell ref="I3693:J3693"/>
    <mergeCell ref="A3693:H3693"/>
    <mergeCell ref="I3563:J3563"/>
    <mergeCell ref="A3563:H3563"/>
    <mergeCell ref="I3566:J3566"/>
    <mergeCell ref="A3566:H3566"/>
    <mergeCell ref="A3569:K3569"/>
    <mergeCell ref="A3571:K3571"/>
    <mergeCell ref="A3573:K3573"/>
    <mergeCell ref="I3631:J3631"/>
    <mergeCell ref="I3640:J3640"/>
    <mergeCell ref="I3650:J3650"/>
    <mergeCell ref="I3652:J3652"/>
    <mergeCell ref="A3652:H3652"/>
    <mergeCell ref="A3655:K3655"/>
    <mergeCell ref="I3665:J3665"/>
    <mergeCell ref="I3463:J3463"/>
    <mergeCell ref="I3473:J3473"/>
    <mergeCell ref="I3475:J3475"/>
    <mergeCell ref="A3475:H3475"/>
    <mergeCell ref="I3478:J3478"/>
    <mergeCell ref="A3478:H3478"/>
    <mergeCell ref="A3614:K3614"/>
    <mergeCell ref="I3624:J3624"/>
    <mergeCell ref="I3438:J3438"/>
    <mergeCell ref="A3438:H3438"/>
    <mergeCell ref="A3539:K3539"/>
    <mergeCell ref="I3550:J3550"/>
    <mergeCell ref="I3561:J3561"/>
    <mergeCell ref="A3444:K3444"/>
    <mergeCell ref="A3446:K3446"/>
    <mergeCell ref="I3453:J3453"/>
    <mergeCell ref="I3583:J3583"/>
    <mergeCell ref="I3590:J3590"/>
    <mergeCell ref="I3599:J3599"/>
    <mergeCell ref="I3609:J3609"/>
    <mergeCell ref="I3611:J3611"/>
    <mergeCell ref="A3611:H3611"/>
    <mergeCell ref="I3527:J3527"/>
    <mergeCell ref="I3534:J3534"/>
    <mergeCell ref="A3354:K3354"/>
    <mergeCell ref="I3364:J3364"/>
    <mergeCell ref="I3371:J3371"/>
    <mergeCell ref="I3380:J3380"/>
    <mergeCell ref="I3390:J3390"/>
    <mergeCell ref="I3392:J3392"/>
    <mergeCell ref="A3392:H3392"/>
    <mergeCell ref="A3517:K3517"/>
    <mergeCell ref="A3317:H3317"/>
    <mergeCell ref="I3441:J3441"/>
    <mergeCell ref="A3441:H3441"/>
    <mergeCell ref="I3344:J3344"/>
    <mergeCell ref="A3344:H3344"/>
    <mergeCell ref="I3347:J3347"/>
    <mergeCell ref="A3347:H3347"/>
    <mergeCell ref="A3350:K3350"/>
    <mergeCell ref="A3352:K3352"/>
    <mergeCell ref="I3497:J3497"/>
    <mergeCell ref="I3499:J3499"/>
    <mergeCell ref="A3499:H3499"/>
    <mergeCell ref="A3502:K3502"/>
    <mergeCell ref="I3512:J3512"/>
    <mergeCell ref="I3514:J3514"/>
    <mergeCell ref="A3514:H3514"/>
    <mergeCell ref="I3428:J3428"/>
    <mergeCell ref="I3436:J3436"/>
    <mergeCell ref="A3238:H3238"/>
    <mergeCell ref="A3320:K3320"/>
    <mergeCell ref="I3331:J3331"/>
    <mergeCell ref="I3342:J3342"/>
    <mergeCell ref="A3244:K3244"/>
    <mergeCell ref="I3250:J3250"/>
    <mergeCell ref="I3252:J3252"/>
    <mergeCell ref="A3252:H3252"/>
    <mergeCell ref="A3395:K3395"/>
    <mergeCell ref="I3403:J3403"/>
    <mergeCell ref="I3405:J3405"/>
    <mergeCell ref="A3405:H3405"/>
    <mergeCell ref="A3408:K3408"/>
    <mergeCell ref="I3418:J3418"/>
    <mergeCell ref="A3298:K3298"/>
    <mergeCell ref="I3308:J3308"/>
    <mergeCell ref="I3315:J3315"/>
    <mergeCell ref="I3317:J3317"/>
    <mergeCell ref="I3241:J3241"/>
    <mergeCell ref="A3241:H3241"/>
    <mergeCell ref="A3255:K3255"/>
    <mergeCell ref="I3266:J3266"/>
    <mergeCell ref="I3277:J3277"/>
    <mergeCell ref="I3279:J3279"/>
    <mergeCell ref="A3169:K3169"/>
    <mergeCell ref="I3179:J3179"/>
    <mergeCell ref="A3287:K3287"/>
    <mergeCell ref="I3293:J3293"/>
    <mergeCell ref="I3295:J3295"/>
    <mergeCell ref="A3295:H3295"/>
    <mergeCell ref="A3279:H3279"/>
    <mergeCell ref="I3282:J3282"/>
    <mergeCell ref="A3282:H3282"/>
    <mergeCell ref="A3285:K3285"/>
    <mergeCell ref="A3205:K3205"/>
    <mergeCell ref="A3207:K3207"/>
    <mergeCell ref="A3209:K3209"/>
    <mergeCell ref="I3199:J3199"/>
    <mergeCell ref="A3199:H3199"/>
    <mergeCell ref="I3202:J3202"/>
    <mergeCell ref="A3202:H3202"/>
    <mergeCell ref="I3088:J3088"/>
    <mergeCell ref="I3090:J3090"/>
    <mergeCell ref="A3090:H3090"/>
    <mergeCell ref="A3093:K3093"/>
    <mergeCell ref="I3236:J3236"/>
    <mergeCell ref="I3238:J3238"/>
    <mergeCell ref="A3142:K3142"/>
    <mergeCell ref="I3216:J3216"/>
    <mergeCell ref="I3226:J3226"/>
    <mergeCell ref="I3139:J3139"/>
    <mergeCell ref="A3139:H3139"/>
    <mergeCell ref="I3149:J3149"/>
    <mergeCell ref="I3151:J3151"/>
    <mergeCell ref="A3151:H3151"/>
    <mergeCell ref="A3154:K3154"/>
    <mergeCell ref="I3164:J3164"/>
    <mergeCell ref="I3166:J3166"/>
    <mergeCell ref="A3166:H3166"/>
    <mergeCell ref="I3186:J3186"/>
    <mergeCell ref="I3197:J3197"/>
    <mergeCell ref="I3074:J3074"/>
    <mergeCell ref="I3076:J3076"/>
    <mergeCell ref="A3076:H3076"/>
    <mergeCell ref="I3115:J3115"/>
    <mergeCell ref="I3126:J3126"/>
    <mergeCell ref="I3137:J3137"/>
    <mergeCell ref="I3003:J3003"/>
    <mergeCell ref="I3013:J3013"/>
    <mergeCell ref="I3015:J3015"/>
    <mergeCell ref="I3079:J3079"/>
    <mergeCell ref="I3104:J3104"/>
    <mergeCell ref="I3050:J3050"/>
    <mergeCell ref="I3052:J3052"/>
    <mergeCell ref="A3052:H3052"/>
    <mergeCell ref="A3055:K3055"/>
    <mergeCell ref="I3062:J3062"/>
    <mergeCell ref="I3064:J3064"/>
    <mergeCell ref="A3064:H3064"/>
    <mergeCell ref="A3015:H3015"/>
    <mergeCell ref="A3018:K3018"/>
    <mergeCell ref="I3028:J3028"/>
    <mergeCell ref="I3038:J3038"/>
    <mergeCell ref="A3079:H3079"/>
    <mergeCell ref="A3082:K3082"/>
    <mergeCell ref="A2961:K2961"/>
    <mergeCell ref="I2971:J2971"/>
    <mergeCell ref="I2981:J2981"/>
    <mergeCell ref="I2983:J2983"/>
    <mergeCell ref="A2983:H2983"/>
    <mergeCell ref="I3040:J3040"/>
    <mergeCell ref="A3040:H3040"/>
    <mergeCell ref="A3043:K3043"/>
    <mergeCell ref="A3067:K3067"/>
    <mergeCell ref="A2986:K2986"/>
    <mergeCell ref="I2993:J2993"/>
    <mergeCell ref="A2936:K2936"/>
    <mergeCell ref="I2946:J2946"/>
    <mergeCell ref="I2956:J2956"/>
    <mergeCell ref="I2958:J2958"/>
    <mergeCell ref="I2866:J2866"/>
    <mergeCell ref="I2874:J2874"/>
    <mergeCell ref="A2879:K2879"/>
    <mergeCell ref="I2886:J2886"/>
    <mergeCell ref="I2896:J2896"/>
    <mergeCell ref="I2906:J2906"/>
    <mergeCell ref="I2908:J2908"/>
    <mergeCell ref="A2908:H2908"/>
    <mergeCell ref="A2958:H2958"/>
    <mergeCell ref="A2792:K2792"/>
    <mergeCell ref="I2802:J2802"/>
    <mergeCell ref="I2809:J2809"/>
    <mergeCell ref="I2818:J2818"/>
    <mergeCell ref="I2828:J2828"/>
    <mergeCell ref="I2830:J2830"/>
    <mergeCell ref="A2830:H2830"/>
    <mergeCell ref="I2931:J2931"/>
    <mergeCell ref="I2933:J2933"/>
    <mergeCell ref="A2933:H2933"/>
    <mergeCell ref="A2911:K2911"/>
    <mergeCell ref="I2921:J2921"/>
    <mergeCell ref="I2876:J2876"/>
    <mergeCell ref="A2876:H2876"/>
    <mergeCell ref="A2833:K2833"/>
    <mergeCell ref="I2841:J2841"/>
    <mergeCell ref="I2843:J2843"/>
    <mergeCell ref="A2843:H2843"/>
    <mergeCell ref="A2846:K2846"/>
    <mergeCell ref="I2856:J2856"/>
    <mergeCell ref="A2706:K2706"/>
    <mergeCell ref="A2708:K2708"/>
    <mergeCell ref="A2710:K2710"/>
    <mergeCell ref="I2720:J2720"/>
    <mergeCell ref="I2727:J2727"/>
    <mergeCell ref="I2787:J2787"/>
    <mergeCell ref="I2789:J2789"/>
    <mergeCell ref="A2789:H2789"/>
    <mergeCell ref="I2736:J2736"/>
    <mergeCell ref="I2746:J2746"/>
    <mergeCell ref="I2748:J2748"/>
    <mergeCell ref="A2748:H2748"/>
    <mergeCell ref="A2751:K2751"/>
    <mergeCell ref="I2761:J2761"/>
    <mergeCell ref="I2768:J2768"/>
    <mergeCell ref="I2777:J2777"/>
    <mergeCell ref="I2700:J2700"/>
    <mergeCell ref="A2700:H2700"/>
    <mergeCell ref="I2703:J2703"/>
    <mergeCell ref="A2650:K2650"/>
    <mergeCell ref="I2657:J2657"/>
    <mergeCell ref="I2659:J2659"/>
    <mergeCell ref="I2669:J2669"/>
    <mergeCell ref="I2671:J2671"/>
    <mergeCell ref="A2671:H2671"/>
    <mergeCell ref="I2674:J2674"/>
    <mergeCell ref="A2674:H2674"/>
    <mergeCell ref="A2703:H2703"/>
    <mergeCell ref="I2685:J2685"/>
    <mergeCell ref="A2614:K2614"/>
    <mergeCell ref="I2621:J2621"/>
    <mergeCell ref="I2623:J2623"/>
    <mergeCell ref="A2623:H2623"/>
    <mergeCell ref="A2626:K2626"/>
    <mergeCell ref="I2633:J2633"/>
    <mergeCell ref="A2685:H2685"/>
    <mergeCell ref="A2688:K2688"/>
    <mergeCell ref="I2698:J2698"/>
    <mergeCell ref="A2677:K2677"/>
    <mergeCell ref="I2683:J2683"/>
    <mergeCell ref="A2659:H2659"/>
    <mergeCell ref="A2662:K2662"/>
    <mergeCell ref="I2635:J2635"/>
    <mergeCell ref="A2635:H2635"/>
    <mergeCell ref="A2638:K2638"/>
    <mergeCell ref="I2645:J2645"/>
    <mergeCell ref="I2647:J2647"/>
    <mergeCell ref="A2647:H2647"/>
    <mergeCell ref="I2547:J2547"/>
    <mergeCell ref="I2549:J2549"/>
    <mergeCell ref="A2549:H2549"/>
    <mergeCell ref="A2552:K2552"/>
    <mergeCell ref="I2562:J2562"/>
    <mergeCell ref="I2609:J2609"/>
    <mergeCell ref="I2611:J2611"/>
    <mergeCell ref="A2611:H2611"/>
    <mergeCell ref="A2602:K2602"/>
    <mergeCell ref="I2572:J2572"/>
    <mergeCell ref="A2577:K2577"/>
    <mergeCell ref="I2587:J2587"/>
    <mergeCell ref="I2597:J2597"/>
    <mergeCell ref="I2599:J2599"/>
    <mergeCell ref="A2599:H2599"/>
    <mergeCell ref="I2530:J2530"/>
    <mergeCell ref="I2451:J2451"/>
    <mergeCell ref="I2453:J2453"/>
    <mergeCell ref="A2453:H2453"/>
    <mergeCell ref="A2459:K2459"/>
    <mergeCell ref="A2461:K2461"/>
    <mergeCell ref="A2463:K2463"/>
    <mergeCell ref="I2470:J2470"/>
    <mergeCell ref="I2540:J2540"/>
    <mergeCell ref="A2412:H2412"/>
    <mergeCell ref="I2415:J2415"/>
    <mergeCell ref="A2415:H2415"/>
    <mergeCell ref="A2495:K2495"/>
    <mergeCell ref="I2505:J2505"/>
    <mergeCell ref="I2515:J2515"/>
    <mergeCell ref="I2517:J2517"/>
    <mergeCell ref="A2517:H2517"/>
    <mergeCell ref="A2520:K2520"/>
    <mergeCell ref="I2300:J2300"/>
    <mergeCell ref="A2300:H2300"/>
    <mergeCell ref="A2303:K2303"/>
    <mergeCell ref="I2310:J2310"/>
    <mergeCell ref="A2340:K2340"/>
    <mergeCell ref="I2350:J2350"/>
    <mergeCell ref="I2574:J2574"/>
    <mergeCell ref="A2574:H2574"/>
    <mergeCell ref="A2362:H2362"/>
    <mergeCell ref="A2365:K2365"/>
    <mergeCell ref="I2480:J2480"/>
    <mergeCell ref="I2490:J2490"/>
    <mergeCell ref="I2492:J2492"/>
    <mergeCell ref="A2492:H2492"/>
    <mergeCell ref="A2418:K2418"/>
    <mergeCell ref="I2424:J2424"/>
    <mergeCell ref="I2426:J2426"/>
    <mergeCell ref="A2426:H2426"/>
    <mergeCell ref="A2429:K2429"/>
    <mergeCell ref="I2440:J2440"/>
    <mergeCell ref="A2390:K2390"/>
    <mergeCell ref="I2400:J2400"/>
    <mergeCell ref="I2410:J2410"/>
    <mergeCell ref="I2412:J2412"/>
    <mergeCell ref="I2240:J2240"/>
    <mergeCell ref="A2240:H2240"/>
    <mergeCell ref="A2243:K2243"/>
    <mergeCell ref="A2267:K2267"/>
    <mergeCell ref="I2456:J2456"/>
    <mergeCell ref="A2456:H2456"/>
    <mergeCell ref="A2276:H2276"/>
    <mergeCell ref="I2375:J2375"/>
    <mergeCell ref="I2385:J2385"/>
    <mergeCell ref="I2387:J2387"/>
    <mergeCell ref="A2387:H2387"/>
    <mergeCell ref="I2288:J2288"/>
    <mergeCell ref="A2288:H2288"/>
    <mergeCell ref="I2360:J2360"/>
    <mergeCell ref="I2362:J2362"/>
    <mergeCell ref="I2312:J2312"/>
    <mergeCell ref="A2312:H2312"/>
    <mergeCell ref="A2315:K2315"/>
    <mergeCell ref="I2325:J2325"/>
    <mergeCell ref="I2335:J2335"/>
    <mergeCell ref="I2337:J2337"/>
    <mergeCell ref="A2337:H2337"/>
    <mergeCell ref="A2291:K2291"/>
    <mergeCell ref="I2298:J2298"/>
    <mergeCell ref="A2204:H2204"/>
    <mergeCell ref="A2279:K2279"/>
    <mergeCell ref="I2286:J2286"/>
    <mergeCell ref="I2216:J2216"/>
    <mergeCell ref="A2216:H2216"/>
    <mergeCell ref="A2219:K2219"/>
    <mergeCell ref="I2226:J2226"/>
    <mergeCell ref="I2228:J2228"/>
    <mergeCell ref="A2170:K2170"/>
    <mergeCell ref="I2180:J2180"/>
    <mergeCell ref="I2190:J2190"/>
    <mergeCell ref="I2192:J2192"/>
    <mergeCell ref="A2192:H2192"/>
    <mergeCell ref="A2195:K2195"/>
    <mergeCell ref="I2250:J2250"/>
    <mergeCell ref="I2252:J2252"/>
    <mergeCell ref="A2252:H2252"/>
    <mergeCell ref="A2255:K2255"/>
    <mergeCell ref="I2262:J2262"/>
    <mergeCell ref="I2264:J2264"/>
    <mergeCell ref="A2264:H2264"/>
    <mergeCell ref="A2228:H2228"/>
    <mergeCell ref="A2231:K2231"/>
    <mergeCell ref="I2238:J2238"/>
    <mergeCell ref="I2038:J2038"/>
    <mergeCell ref="A2038:H2038"/>
    <mergeCell ref="I2074:J2074"/>
    <mergeCell ref="A2074:H2074"/>
    <mergeCell ref="A2077:K2077"/>
    <mergeCell ref="I2087:J2087"/>
    <mergeCell ref="I2274:J2274"/>
    <mergeCell ref="I2276:J2276"/>
    <mergeCell ref="A2207:K2207"/>
    <mergeCell ref="I2214:J2214"/>
    <mergeCell ref="I2116:J2116"/>
    <mergeCell ref="I2118:J2118"/>
    <mergeCell ref="I2160:J2160"/>
    <mergeCell ref="I2162:J2162"/>
    <mergeCell ref="A2162:H2162"/>
    <mergeCell ref="I2165:J2165"/>
    <mergeCell ref="A2165:H2165"/>
    <mergeCell ref="A2168:K2168"/>
    <mergeCell ref="A2118:H2118"/>
    <mergeCell ref="A2121:K2121"/>
    <mergeCell ref="I2131:J2131"/>
    <mergeCell ref="I2141:J2141"/>
    <mergeCell ref="A2143:K2143"/>
    <mergeCell ref="I2150:J2150"/>
    <mergeCell ref="I1972:J1972"/>
    <mergeCell ref="I1982:J1982"/>
    <mergeCell ref="I2202:J2202"/>
    <mergeCell ref="I2204:J2204"/>
    <mergeCell ref="I2106:J2106"/>
    <mergeCell ref="A2106:H2106"/>
    <mergeCell ref="A2109:K2109"/>
    <mergeCell ref="I2004:J2004"/>
    <mergeCell ref="I2013:J2013"/>
    <mergeCell ref="I2023:J2023"/>
    <mergeCell ref="I2097:J2097"/>
    <mergeCell ref="I2104:J2104"/>
    <mergeCell ref="A1987:K1987"/>
    <mergeCell ref="I1997:J1997"/>
    <mergeCell ref="A2041:K2041"/>
    <mergeCell ref="I2051:J2051"/>
    <mergeCell ref="I2061:J2061"/>
    <mergeCell ref="I2069:J2069"/>
    <mergeCell ref="I2071:J2071"/>
    <mergeCell ref="A2071:H2071"/>
    <mergeCell ref="I2025:J2025"/>
    <mergeCell ref="A2025:H2025"/>
    <mergeCell ref="A2028:K2028"/>
    <mergeCell ref="I2036:J2036"/>
    <mergeCell ref="I1941:J1941"/>
    <mergeCell ref="I1857:J1857"/>
    <mergeCell ref="A1857:H1857"/>
    <mergeCell ref="I1943:J1943"/>
    <mergeCell ref="A1943:H1943"/>
    <mergeCell ref="A1946:K1946"/>
    <mergeCell ref="I1956:J1956"/>
    <mergeCell ref="I1963:J1963"/>
    <mergeCell ref="I1902:J1902"/>
    <mergeCell ref="A1902:H1902"/>
    <mergeCell ref="A1905:K1905"/>
    <mergeCell ref="I1915:J1915"/>
    <mergeCell ref="I1922:J1922"/>
    <mergeCell ref="I1931:J1931"/>
    <mergeCell ref="I1984:J1984"/>
    <mergeCell ref="A1984:H1984"/>
    <mergeCell ref="A1860:K1860"/>
    <mergeCell ref="I1772:J1772"/>
    <mergeCell ref="I1774:J1774"/>
    <mergeCell ref="A1795:K1795"/>
    <mergeCell ref="A1797:K1797"/>
    <mergeCell ref="I1804:J1804"/>
    <mergeCell ref="I1814:J1814"/>
    <mergeCell ref="I1824:J1824"/>
    <mergeCell ref="I1830:J1830"/>
    <mergeCell ref="A1774:H1774"/>
    <mergeCell ref="A1777:K1777"/>
    <mergeCell ref="I1787:J1787"/>
    <mergeCell ref="I1789:J1789"/>
    <mergeCell ref="A1789:H1789"/>
    <mergeCell ref="I1792:J1792"/>
    <mergeCell ref="A1792:H1792"/>
    <mergeCell ref="A1862:K1862"/>
    <mergeCell ref="A1864:K1864"/>
    <mergeCell ref="I1874:J1874"/>
    <mergeCell ref="I1881:J1881"/>
    <mergeCell ref="I1890:J1890"/>
    <mergeCell ref="I1900:J1900"/>
    <mergeCell ref="I1699:J1699"/>
    <mergeCell ref="A1701:K1701"/>
    <mergeCell ref="I1708:J1708"/>
    <mergeCell ref="I1710:J1710"/>
    <mergeCell ref="A1710:H1710"/>
    <mergeCell ref="A1854:H1854"/>
    <mergeCell ref="I1713:J1713"/>
    <mergeCell ref="A1713:H1713"/>
    <mergeCell ref="A1716:K1716"/>
    <mergeCell ref="I1727:J1727"/>
    <mergeCell ref="I1762:J1762"/>
    <mergeCell ref="A1762:H1762"/>
    <mergeCell ref="A1765:K1765"/>
    <mergeCell ref="I1738:J1738"/>
    <mergeCell ref="I1749:J1749"/>
    <mergeCell ref="I1760:J1760"/>
    <mergeCell ref="I1832:J1832"/>
    <mergeCell ref="A1832:H1832"/>
    <mergeCell ref="A1835:K1835"/>
    <mergeCell ref="I1845:J1845"/>
    <mergeCell ref="I1852:J1852"/>
    <mergeCell ref="I1854:J1854"/>
    <mergeCell ref="I1685:J1685"/>
    <mergeCell ref="I1687:J1687"/>
    <mergeCell ref="A1687:H1687"/>
    <mergeCell ref="I1690:J1690"/>
    <mergeCell ref="A1690:H1690"/>
    <mergeCell ref="A1693:K1693"/>
    <mergeCell ref="I1635:J1635"/>
    <mergeCell ref="I1637:J1637"/>
    <mergeCell ref="A1637:H1637"/>
    <mergeCell ref="I1662:J1662"/>
    <mergeCell ref="A1662:H1662"/>
    <mergeCell ref="A1665:K1665"/>
    <mergeCell ref="I1675:J1675"/>
    <mergeCell ref="A1640:K1640"/>
    <mergeCell ref="I1650:J1650"/>
    <mergeCell ref="I1660:J1660"/>
    <mergeCell ref="I1456:J1456"/>
    <mergeCell ref="I1463:J1463"/>
    <mergeCell ref="I1465:J1465"/>
    <mergeCell ref="A1465:H1465"/>
    <mergeCell ref="A1468:K1468"/>
    <mergeCell ref="A1615:K1615"/>
    <mergeCell ref="I1625:J1625"/>
    <mergeCell ref="A1571:K1571"/>
    <mergeCell ref="I1578:J1578"/>
    <mergeCell ref="I1588:J1588"/>
    <mergeCell ref="I1598:J1598"/>
    <mergeCell ref="I1600:J1600"/>
    <mergeCell ref="A1600:H1600"/>
    <mergeCell ref="I1554:J1554"/>
    <mergeCell ref="I1556:J1556"/>
    <mergeCell ref="A1556:H1556"/>
    <mergeCell ref="A1559:K1559"/>
    <mergeCell ref="I1566:J1566"/>
    <mergeCell ref="I1568:J1568"/>
    <mergeCell ref="A1568:H1568"/>
    <mergeCell ref="A1603:K1603"/>
    <mergeCell ref="I1610:J1610"/>
    <mergeCell ref="I1612:J1612"/>
    <mergeCell ref="A1612:H1612"/>
    <mergeCell ref="A1527:K1527"/>
    <mergeCell ref="I1369:J1369"/>
    <mergeCell ref="A1369:H1369"/>
    <mergeCell ref="I1405:J1405"/>
    <mergeCell ref="I1413:J1413"/>
    <mergeCell ref="I1415:J1415"/>
    <mergeCell ref="A1415:H1415"/>
    <mergeCell ref="I1534:J1534"/>
    <mergeCell ref="I1544:J1544"/>
    <mergeCell ref="A1470:K1470"/>
    <mergeCell ref="I1477:J1477"/>
    <mergeCell ref="I1487:J1487"/>
    <mergeCell ref="I1497:J1497"/>
    <mergeCell ref="I1499:J1499"/>
    <mergeCell ref="A1499:H1499"/>
    <mergeCell ref="A1502:K1502"/>
    <mergeCell ref="I1512:J1512"/>
    <mergeCell ref="I1522:J1522"/>
    <mergeCell ref="I1524:J1524"/>
    <mergeCell ref="A1524:H1524"/>
    <mergeCell ref="A1421:K1421"/>
    <mergeCell ref="I1431:J1431"/>
    <mergeCell ref="I1438:J1438"/>
    <mergeCell ref="I1445:J1445"/>
    <mergeCell ref="I1275:J1275"/>
    <mergeCell ref="I1418:J1418"/>
    <mergeCell ref="A1418:H1418"/>
    <mergeCell ref="A1290:K1290"/>
    <mergeCell ref="I1300:J1300"/>
    <mergeCell ref="I1307:J1307"/>
    <mergeCell ref="I1316:J1316"/>
    <mergeCell ref="I1326:J1326"/>
    <mergeCell ref="I1328:J1328"/>
    <mergeCell ref="A1328:H1328"/>
    <mergeCell ref="I1285:J1285"/>
    <mergeCell ref="I1287:J1287"/>
    <mergeCell ref="A1287:H1287"/>
    <mergeCell ref="A1372:K1372"/>
    <mergeCell ref="I1380:J1380"/>
    <mergeCell ref="I1382:J1382"/>
    <mergeCell ref="A1382:H1382"/>
    <mergeCell ref="A1385:K1385"/>
    <mergeCell ref="I1395:J1395"/>
    <mergeCell ref="A1331:K1331"/>
    <mergeCell ref="I1341:J1341"/>
    <mergeCell ref="I1348:J1348"/>
    <mergeCell ref="I1357:J1357"/>
    <mergeCell ref="I1367:J1367"/>
    <mergeCell ref="I1244:J1244"/>
    <mergeCell ref="I1246:J1246"/>
    <mergeCell ref="A1246:H1246"/>
    <mergeCell ref="A1249:K1249"/>
    <mergeCell ref="I1259:J1259"/>
    <mergeCell ref="I1266:J1266"/>
    <mergeCell ref="A1204:K1204"/>
    <mergeCell ref="A1206:K1206"/>
    <mergeCell ref="A1208:K1208"/>
    <mergeCell ref="I1218:J1218"/>
    <mergeCell ref="I1225:J1225"/>
    <mergeCell ref="I1234:J1234"/>
    <mergeCell ref="I1123:J1123"/>
    <mergeCell ref="I1195:J1195"/>
    <mergeCell ref="A1195:H1195"/>
    <mergeCell ref="I1198:J1198"/>
    <mergeCell ref="A1198:H1198"/>
    <mergeCell ref="I1201:J1201"/>
    <mergeCell ref="A1201:H1201"/>
    <mergeCell ref="I1146:J1146"/>
    <mergeCell ref="A1148:K1148"/>
    <mergeCell ref="I1158:J1158"/>
    <mergeCell ref="I1165:J1165"/>
    <mergeCell ref="I1176:J1176"/>
    <mergeCell ref="I1182:J1182"/>
    <mergeCell ref="I1193:J1193"/>
    <mergeCell ref="I1167:J1167"/>
    <mergeCell ref="A1167:H1167"/>
    <mergeCell ref="A1170:K1170"/>
    <mergeCell ref="I878:J878"/>
    <mergeCell ref="I886:J886"/>
    <mergeCell ref="I893:J893"/>
    <mergeCell ref="I900:J900"/>
    <mergeCell ref="I907:J907"/>
    <mergeCell ref="I909:J909"/>
    <mergeCell ref="A909:H909"/>
    <mergeCell ref="I1131:J1131"/>
    <mergeCell ref="I1139:J1139"/>
    <mergeCell ref="I1057:J1057"/>
    <mergeCell ref="I1064:J1064"/>
    <mergeCell ref="I1072:J1072"/>
    <mergeCell ref="I1079:J1079"/>
    <mergeCell ref="I1087:J1087"/>
    <mergeCell ref="I1095:J1095"/>
    <mergeCell ref="I1011:J1011"/>
    <mergeCell ref="I1018:J1018"/>
    <mergeCell ref="I1025:J1025"/>
    <mergeCell ref="I1032:J1032"/>
    <mergeCell ref="I1039:J1039"/>
    <mergeCell ref="I1049:J1049"/>
    <mergeCell ref="I1102:J1102"/>
    <mergeCell ref="I1109:J1109"/>
    <mergeCell ref="I1116:J1116"/>
    <mergeCell ref="A794:H794"/>
    <mergeCell ref="I797:J797"/>
    <mergeCell ref="A797:H797"/>
    <mergeCell ref="A818:K818"/>
    <mergeCell ref="I829:J829"/>
    <mergeCell ref="I836:J836"/>
    <mergeCell ref="I843:J843"/>
    <mergeCell ref="A864:H864"/>
    <mergeCell ref="A867:K867"/>
    <mergeCell ref="A995:K995"/>
    <mergeCell ref="I1005:J1005"/>
    <mergeCell ref="A912:K912"/>
    <mergeCell ref="I919:J919"/>
    <mergeCell ref="I926:J926"/>
    <mergeCell ref="I933:J933"/>
    <mergeCell ref="I944:J944"/>
    <mergeCell ref="I955:J955"/>
    <mergeCell ref="I966:J966"/>
    <mergeCell ref="I974:J974"/>
    <mergeCell ref="I982:J982"/>
    <mergeCell ref="I990:J990"/>
    <mergeCell ref="I992:J992"/>
    <mergeCell ref="A992:H992"/>
    <mergeCell ref="I734:J734"/>
    <mergeCell ref="I744:J744"/>
    <mergeCell ref="I751:J751"/>
    <mergeCell ref="I854:J854"/>
    <mergeCell ref="I862:J862"/>
    <mergeCell ref="I864:J864"/>
    <mergeCell ref="A759:K759"/>
    <mergeCell ref="A761:K761"/>
    <mergeCell ref="I768:J768"/>
    <mergeCell ref="I775:J775"/>
    <mergeCell ref="I753:J753"/>
    <mergeCell ref="A753:H753"/>
    <mergeCell ref="I756:J756"/>
    <mergeCell ref="A756:H756"/>
    <mergeCell ref="I800:J800"/>
    <mergeCell ref="A800:H800"/>
    <mergeCell ref="A803:K803"/>
    <mergeCell ref="A805:K805"/>
    <mergeCell ref="I813:J813"/>
    <mergeCell ref="I815:J815"/>
    <mergeCell ref="A815:H815"/>
    <mergeCell ref="I785:J785"/>
    <mergeCell ref="I792:J792"/>
    <mergeCell ref="I794:J794"/>
    <mergeCell ref="I719:J719"/>
    <mergeCell ref="A719:H719"/>
    <mergeCell ref="I722:J722"/>
    <mergeCell ref="A722:H722"/>
    <mergeCell ref="A725:K725"/>
    <mergeCell ref="A727:K727"/>
    <mergeCell ref="A684:K684"/>
    <mergeCell ref="A686:K686"/>
    <mergeCell ref="I693:J693"/>
    <mergeCell ref="I700:J700"/>
    <mergeCell ref="I710:J710"/>
    <mergeCell ref="I717:J717"/>
    <mergeCell ref="I668:J668"/>
    <mergeCell ref="I676:J676"/>
    <mergeCell ref="I678:J678"/>
    <mergeCell ref="A678:H678"/>
    <mergeCell ref="I681:J681"/>
    <mergeCell ref="A681:H681"/>
    <mergeCell ref="I597:J597"/>
    <mergeCell ref="I604:J604"/>
    <mergeCell ref="I611:J611"/>
    <mergeCell ref="I618:J618"/>
    <mergeCell ref="I625:J625"/>
    <mergeCell ref="I633:J633"/>
    <mergeCell ref="I641:J641"/>
    <mergeCell ref="I652:J652"/>
    <mergeCell ref="I661:J661"/>
    <mergeCell ref="I589:J589"/>
    <mergeCell ref="I529:J529"/>
    <mergeCell ref="I531:J531"/>
    <mergeCell ref="A531:H531"/>
    <mergeCell ref="A534:K534"/>
    <mergeCell ref="I542:J542"/>
    <mergeCell ref="I549:J549"/>
    <mergeCell ref="I500:J500"/>
    <mergeCell ref="A500:H500"/>
    <mergeCell ref="A503:K503"/>
    <mergeCell ref="A505:K505"/>
    <mergeCell ref="I512:J512"/>
    <mergeCell ref="I519:J519"/>
    <mergeCell ref="I556:J556"/>
    <mergeCell ref="I563:J563"/>
    <mergeCell ref="I570:J570"/>
    <mergeCell ref="I576:J576"/>
    <mergeCell ref="I582:J582"/>
    <mergeCell ref="A343:H343"/>
    <mergeCell ref="A346:K346"/>
    <mergeCell ref="I354:J354"/>
    <mergeCell ref="I361:J361"/>
    <mergeCell ref="I368:J368"/>
    <mergeCell ref="I375:J375"/>
    <mergeCell ref="I382:J382"/>
    <mergeCell ref="I388:J388"/>
    <mergeCell ref="I394:J394"/>
    <mergeCell ref="A497:H497"/>
    <mergeCell ref="I401:J401"/>
    <mergeCell ref="I409:J409"/>
    <mergeCell ref="I416:J416"/>
    <mergeCell ref="I423:J423"/>
    <mergeCell ref="I430:J430"/>
    <mergeCell ref="I437:J437"/>
    <mergeCell ref="I445:J445"/>
    <mergeCell ref="I453:J453"/>
    <mergeCell ref="I464:J464"/>
    <mergeCell ref="I473:J473"/>
    <mergeCell ref="I480:J480"/>
    <mergeCell ref="I201:J201"/>
    <mergeCell ref="I208:J208"/>
    <mergeCell ref="I300:J300"/>
    <mergeCell ref="I302:J302"/>
    <mergeCell ref="I487:J487"/>
    <mergeCell ref="I495:J495"/>
    <mergeCell ref="I324:J324"/>
    <mergeCell ref="I334:J334"/>
    <mergeCell ref="I497:J497"/>
    <mergeCell ref="I341:J341"/>
    <mergeCell ref="I343:J343"/>
    <mergeCell ref="I266:J266"/>
    <mergeCell ref="I273:J273"/>
    <mergeCell ref="I284:J284"/>
    <mergeCell ref="I292:J292"/>
    <mergeCell ref="I215:J215"/>
    <mergeCell ref="I222:J222"/>
    <mergeCell ref="I229:J229"/>
    <mergeCell ref="I236:J236"/>
    <mergeCell ref="I243:J243"/>
    <mergeCell ref="A310:K310"/>
    <mergeCell ref="I317:J317"/>
    <mergeCell ref="A302:H302"/>
    <mergeCell ref="I305:J305"/>
    <mergeCell ref="I173:J173"/>
    <mergeCell ref="I179:J179"/>
    <mergeCell ref="I186:J186"/>
    <mergeCell ref="I194:J194"/>
    <mergeCell ref="I81:J81"/>
    <mergeCell ref="I89:J89"/>
    <mergeCell ref="I99:J99"/>
    <mergeCell ref="I106:J106"/>
    <mergeCell ref="I131:J131"/>
    <mergeCell ref="I138:J138"/>
    <mergeCell ref="I146:J146"/>
    <mergeCell ref="I153:J153"/>
    <mergeCell ref="I160:J160"/>
    <mergeCell ref="I167:J167"/>
    <mergeCell ref="I113:J113"/>
    <mergeCell ref="I120:J120"/>
    <mergeCell ref="A305:H305"/>
    <mergeCell ref="A308:K308"/>
    <mergeCell ref="I251:J251"/>
    <mergeCell ref="I258:J258"/>
    <mergeCell ref="F26:H26"/>
    <mergeCell ref="I26:J26"/>
    <mergeCell ref="A28:A30"/>
    <mergeCell ref="B28:B30"/>
    <mergeCell ref="C28:C30"/>
    <mergeCell ref="D28:D30"/>
    <mergeCell ref="E28:E30"/>
    <mergeCell ref="F28:F30"/>
    <mergeCell ref="G28:G30"/>
    <mergeCell ref="H28:H30"/>
    <mergeCell ref="A70:H70"/>
    <mergeCell ref="A73:K73"/>
    <mergeCell ref="I28:I30"/>
    <mergeCell ref="J28:J30"/>
    <mergeCell ref="A33:K33"/>
    <mergeCell ref="A35:K35"/>
    <mergeCell ref="A37:K37"/>
    <mergeCell ref="I44:J44"/>
    <mergeCell ref="I51:J51"/>
    <mergeCell ref="I58:J58"/>
    <mergeCell ref="I68:J68"/>
    <mergeCell ref="I70:J70"/>
    <mergeCell ref="F25:H25"/>
    <mergeCell ref="I25:J25"/>
    <mergeCell ref="A16:K16"/>
    <mergeCell ref="A17:K17"/>
    <mergeCell ref="A19:K19"/>
    <mergeCell ref="F21:H21"/>
    <mergeCell ref="I21:J21"/>
    <mergeCell ref="F22:H22"/>
    <mergeCell ref="I22:J22"/>
    <mergeCell ref="F23:H23"/>
    <mergeCell ref="I23:J23"/>
    <mergeCell ref="F24:H24"/>
    <mergeCell ref="I24:J24"/>
    <mergeCell ref="F1:K1"/>
    <mergeCell ref="J2:K2"/>
    <mergeCell ref="A11:K11"/>
    <mergeCell ref="A12:K12"/>
    <mergeCell ref="A14:K14"/>
    <mergeCell ref="B3:E3"/>
    <mergeCell ref="G3:K3"/>
    <mergeCell ref="B4:E4"/>
    <mergeCell ref="G4:K4"/>
    <mergeCell ref="B7:E7"/>
    <mergeCell ref="G7:K7"/>
    <mergeCell ref="B8:E8"/>
    <mergeCell ref="G8:K8"/>
    <mergeCell ref="B5:C6"/>
  </mergeCells>
  <pageMargins left="0.4" right="0.2" top="0.2" bottom="0.4" header="0.2" footer="0.2"/>
  <pageSetup paperSize="9" scale="62" fitToHeight="0" orientation="portrait" r:id="rId1"/>
  <headerFooter>
    <oddHeader>&amp;L&amp;8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RV_DATA</vt:lpstr>
      <vt:lpstr>Расчет стоимости ресурсов</vt:lpstr>
      <vt:lpstr>Сводный расчет</vt:lpstr>
      <vt:lpstr>Расчет стоимости по КП</vt:lpstr>
      <vt:lpstr>Затратный метод 2025г</vt:lpstr>
      <vt:lpstr>Смета СН-2012 по гл. 1-5</vt:lpstr>
      <vt:lpstr>'Расчет стоимости ресурсов'!Заголовки_для_печати</vt:lpstr>
      <vt:lpstr>'Смета СН-2012 по гл. 1-5'!Заголовки_для_печати</vt:lpstr>
      <vt:lpstr>'Затратный метод 2025г'!Область_печати</vt:lpstr>
      <vt:lpstr>'Расчет стоимости ресурсов'!Область_печати</vt:lpstr>
      <vt:lpstr>'Сводный расчет'!Область_печати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AutoUser</dc:creator>
  <cp:lastModifiedBy>Бурлакова Лидия</cp:lastModifiedBy>
  <cp:lastPrinted>2024-11-22T09:51:28Z</cp:lastPrinted>
  <dcterms:created xsi:type="dcterms:W3CDTF">2021-12-16T13:51:31Z</dcterms:created>
  <dcterms:modified xsi:type="dcterms:W3CDTF">2025-08-21T09:30:40Z</dcterms:modified>
</cp:coreProperties>
</file>